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ochody Budżetowe " sheetId="1" r:id="rId1"/>
    <sheet name="Wydatki Budżetowe " sheetId="2" r:id="rId2"/>
  </sheets>
  <definedNames>
    <definedName name="_xlnm.Print_Area" localSheetId="0">'Dochody Budżetowe '!$A$1:$H$197</definedName>
    <definedName name="_xlnm.Print_Area" localSheetId="1">'Wydatki Budżetowe '!$A$1:$M$564</definedName>
    <definedName name="Excel_BuiltIn__FilterDatabase_2">'Wydatki Budżetowe '!$B$16:$B$38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199" authorId="0">
      <text>
        <r>
          <rPr>
            <b/>
            <sz val="8"/>
            <color indexed="8"/>
            <rFont val="Times New Roman"/>
            <family val="1"/>
          </rPr>
          <t xml:space="preserve">Sabina:
</t>
        </r>
        <r>
          <rPr>
            <i/>
            <sz val="8"/>
            <color indexed="8"/>
            <rFont val="Times New Roman"/>
            <family val="1"/>
          </rPr>
          <t xml:space="preserve">możliwość zwiększenia dochodów o wskazaną kwotę 
</t>
        </r>
      </text>
    </comment>
  </commentList>
</comments>
</file>

<file path=xl/sharedStrings.xml><?xml version="1.0" encoding="utf-8"?>
<sst xmlns="http://schemas.openxmlformats.org/spreadsheetml/2006/main" count="1241" uniqueCount="427">
  <si>
    <t>Załącznik nr 1</t>
  </si>
  <si>
    <t>do uchwały nr XXXVII/218/2009</t>
  </si>
  <si>
    <t>do Uchwały Nr XXII/   /2008</t>
  </si>
  <si>
    <t>Rady Miejskiej w Okonku</t>
  </si>
  <si>
    <t>z dnia 16 kwietnia 2009 roku</t>
  </si>
  <si>
    <t>z dnia 17 czerwca 2008roku</t>
  </si>
  <si>
    <t>do uchwały nr XXXII/205/2008</t>
  </si>
  <si>
    <t>do Uchwały Nr XVI/121/2007</t>
  </si>
  <si>
    <t>z dnia 30 grudnia 2008 roku</t>
  </si>
  <si>
    <t>z dnia 28 grudnia 2007 roku</t>
  </si>
  <si>
    <t xml:space="preserve">DOCHODY BUDŻETU MIASTA I GMINY OKONEK NA 2009 ROK </t>
  </si>
  <si>
    <t>PLN</t>
  </si>
  <si>
    <t>Dział</t>
  </si>
  <si>
    <t>Nazwa</t>
  </si>
  <si>
    <t>Rozdział</t>
  </si>
  <si>
    <t>§</t>
  </si>
  <si>
    <t>Plan przed zmianą</t>
  </si>
  <si>
    <t xml:space="preserve">Zmiana </t>
  </si>
  <si>
    <t>Plan po zmianie</t>
  </si>
  <si>
    <t>Wykonanie na 10.09.2008 r.</t>
  </si>
  <si>
    <t>% wykonania</t>
  </si>
  <si>
    <t>różnica w %</t>
  </si>
  <si>
    <t>różnica w zł</t>
  </si>
  <si>
    <t>7-5</t>
  </si>
  <si>
    <t>Do wykonania"-"/   ponad plan"+"</t>
  </si>
  <si>
    <t>Do rozdysponowania</t>
  </si>
  <si>
    <t>010</t>
  </si>
  <si>
    <t>ROLNICTWO I ŁOWIECTWO</t>
  </si>
  <si>
    <t>Pozostała działalność</t>
  </si>
  <si>
    <t>01095</t>
  </si>
  <si>
    <t>Wpływy z tytułu odpłatnego nabycia prawa własności oraz prawa użytkowania wieczystego nieruchomości</t>
  </si>
  <si>
    <t>0770</t>
  </si>
  <si>
    <t>Dotacje celowe otrzymane z budżetu państwa na realizację zadań zleconych gminie ustawami</t>
  </si>
  <si>
    <t>2010</t>
  </si>
  <si>
    <t>020</t>
  </si>
  <si>
    <t>LEŚNICTWO</t>
  </si>
  <si>
    <t>02095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</si>
  <si>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</si>
  <si>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</si>
  <si>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</si>
  <si>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</si>
  <si>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</si>
  <si>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</si>
  <si>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Wpływy z tytułu pomocy finansowej udzielonej między jednostkami samorządu terytorialnego na dofinansowanie własnych zadań inwestycyjnych i zakupów inwestycyjnych</t>
  </si>
  <si>
    <t>6300</t>
  </si>
  <si>
    <t>6260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</si>
  <si>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</si>
  <si>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</si>
  <si>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</si>
  <si>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</si>
  <si>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</si>
  <si>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</si>
  <si>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</si>
  <si>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</si>
  <si>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 tytułu przekształcenia prawa użytkowania wieczystego przysługującego osobom fizycznym w prawo własności </t>
  </si>
  <si>
    <t>0760</t>
  </si>
  <si>
    <t>Wpływy z usług</t>
  </si>
  <si>
    <t>0830</t>
  </si>
  <si>
    <t>Wpływy ze sprzedaży wyrobów i składników majątkowych</t>
  </si>
  <si>
    <t>0870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</si>
  <si>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</si>
  <si>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</si>
  <si>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</si>
  <si>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</si>
  <si>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</si>
  <si>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</si>
  <si>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</si>
  <si>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</si>
  <si>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gminie ustawami</t>
  </si>
  <si>
    <t>2360</t>
  </si>
  <si>
    <t>Urzędy Gmin</t>
  </si>
  <si>
    <t>75023</t>
  </si>
  <si>
    <t>Wpływy z różnych dochodów</t>
  </si>
  <si>
    <t>0970</t>
  </si>
  <si>
    <t>75095</t>
  </si>
  <si>
    <t>Otrzymane spadki, zapisy i darowizny w postaci pieniężnej</t>
  </si>
  <si>
    <t>0966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</si>
  <si>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</si>
  <si>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</si>
  <si>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</si>
  <si>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</si>
  <si>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</si>
  <si>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Wybory do Parlamentu Europejskiego</t>
  </si>
  <si>
    <t>75113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</si>
  <si>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</si>
  <si>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</si>
  <si>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</si>
  <si>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</si>
  <si>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</si>
  <si>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</si>
  <si>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Odsetki od nieterminowych wplat z tytułu podatków i opłat</t>
  </si>
  <si>
    <t>0910</t>
  </si>
  <si>
    <t>Wpływy z podatku rolnego, podatku leśnego, podatku od czynności cywilnoprawnych, podatków i opłat lokalnych od osób prawnych i innych jednostek organizacyjnych</t>
  </si>
  <si>
    <t>75615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</si>
  <si>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</si>
  <si>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</si>
  <si>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</si>
  <si>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</si>
  <si>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</si>
  <si>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</si>
  <si>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</si>
  <si>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</si>
  <si>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czynności cywilno-prawnych</t>
  </si>
  <si>
    <t>0500</t>
  </si>
  <si>
    <t>Wpływy z podatku rolnego, podatku leśnego, podatku od spadków i darowizn, podatku od czynności cywilnoprawnych oraz podatków i opłat lokalnych od osób fizycznych</t>
  </si>
  <si>
    <t>75616</t>
  </si>
  <si>
    <t>Podatek od spadków i darowizn</t>
  </si>
  <si>
    <t>0360</t>
  </si>
  <si>
    <t>Opłata od posiadania psów</t>
  </si>
  <si>
    <t>0370</t>
  </si>
  <si>
    <t>Wpływy z opłaty targowej</t>
  </si>
  <si>
    <t>0430</t>
  </si>
  <si>
    <t>Wpływy z różnych opłat</t>
  </si>
  <si>
    <t>0690</t>
  </si>
  <si>
    <t>Odsetki od nieterminowych wpłat z tytułu podatków i opłat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</si>
  <si>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</si>
  <si>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</si>
  <si>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</si>
  <si>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</si>
  <si>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</si>
  <si>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</si>
  <si>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</si>
  <si>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</si>
  <si>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</si>
  <si>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</si>
  <si>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</si>
  <si>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</si>
  <si>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</si>
  <si>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</si>
  <si>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</si>
  <si>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</si>
  <si>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</si>
  <si>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RÓŻNE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</si>
  <si>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</si>
  <si>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</si>
  <si>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</si>
  <si>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</si>
  <si>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</si>
  <si>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</si>
  <si>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</si>
  <si>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75831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</si>
  <si>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</si>
  <si>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</si>
  <si>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</si>
  <si>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</si>
  <si>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</si>
  <si>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</si>
  <si>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</si>
  <si>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</si>
  <si>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</si>
  <si>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</si>
  <si>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</si>
  <si>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</si>
  <si>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</si>
  <si>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</si>
  <si>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</si>
  <si>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</si>
  <si>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</si>
  <si>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</si>
  <si>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</si>
  <si>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Domy pomocy społecznej</t>
  </si>
  <si>
    <t>85202</t>
  </si>
  <si>
    <t>Świadczenia rodzinne, zaliczka alimentacyjna oraz składki na ubezpieczenia emerytalne i rentowe z ubezpieczenia społecznego</t>
  </si>
  <si>
    <t>85212</t>
  </si>
  <si>
    <t>Dochody j.s.t. związane z realizacją zadań z zakresu administracji rządowej oraz innych zadań zleconych ustawami</t>
  </si>
  <si>
    <t>Dotacje celowe otrzymane z budżetu państwa na inwestycje i zakupy inwestycyjne z zakresu administracji rządowej oraz innych zadań zleconych gminom ustawami</t>
  </si>
  <si>
    <t>6310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</si>
  <si>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</si>
  <si>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</si>
  <si>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</si>
  <si>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</si>
  <si>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własnych zadań bieżących gmin</t>
  </si>
  <si>
    <t>Ośrodki pomocy społecznej</t>
  </si>
  <si>
    <t>85219</t>
  </si>
  <si>
    <t>Dotacje celowe otrzymane z budżetu państwa na realizację zadań bieżących gmin</t>
  </si>
  <si>
    <t>Usługi opiekuńcze i specjalistyczne usługi opiekuńcze</t>
  </si>
  <si>
    <t>85228</t>
  </si>
  <si>
    <t>85295</t>
  </si>
  <si>
    <t>POZOSTAŁE DZIAŁANIA W ZAKRESIE POLITYKI SPOŁECZNEJ</t>
  </si>
  <si>
    <t>85395</t>
  </si>
  <si>
    <t>Dotacje rozwojowe oraz środki na finansowanie Wspólnej Polityki Rolnej</t>
  </si>
  <si>
    <t>2008</t>
  </si>
  <si>
    <t>2009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</si>
  <si>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</si>
  <si>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</si>
  <si>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</si>
  <si>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</si>
  <si>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</si>
  <si>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</si>
  <si>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Zakłady gospodarki komunalnej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</si>
  <si>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</si>
  <si>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</si>
  <si>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</si>
  <si>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</si>
  <si>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</si>
  <si>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</si>
  <si>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</si>
  <si>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</si>
  <si>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KULTURA FIZYCZNA I SPORT</t>
  </si>
  <si>
    <t>Obiekty sportowe</t>
  </si>
  <si>
    <t>92601</t>
  </si>
  <si>
    <t>Dotacje celowe otrzymane z budżetu państwa na realizację inwestycji i zakupów inwestycyjnych własnych gmin (związków gmin)</t>
  </si>
  <si>
    <t>6330</t>
  </si>
  <si>
    <t>OGÓŁEM</t>
  </si>
  <si>
    <t>DZIAŁ</t>
  </si>
  <si>
    <t>Załącznik nr 2</t>
  </si>
  <si>
    <t>WYDATKI BUDŻETU MIASTA I GMINY OKONEK W 2009 ROKU</t>
  </si>
  <si>
    <t xml:space="preserve">Plan na 2009 po zmianie </t>
  </si>
  <si>
    <t xml:space="preserve">Wykonanie na 31.08.2008 r. </t>
  </si>
  <si>
    <t xml:space="preserve">do wykonania </t>
  </si>
  <si>
    <t>Różnica</t>
  </si>
  <si>
    <t>Wynagrodzenia</t>
  </si>
  <si>
    <t>Izby rolnicze</t>
  </si>
  <si>
    <t>01030</t>
  </si>
  <si>
    <t>Wpłaty gmin na rzecz izb rolniczych w wysokości 2% uzyskanych wpływów z podatku rolnego</t>
  </si>
  <si>
    <t>2850</t>
  </si>
  <si>
    <t>Zakup materiałów i wyposażenia</t>
  </si>
  <si>
    <t>4210</t>
  </si>
  <si>
    <t>Różne opłaty i składki</t>
  </si>
  <si>
    <t>4430</t>
  </si>
  <si>
    <t>Zakup materiałów papierniczych do sprzętu drukarskiego i urządzeń kserograficznych</t>
  </si>
  <si>
    <t>4740</t>
  </si>
  <si>
    <t>Zakup akcesoriów komputerowych w tym programów i licencji</t>
  </si>
  <si>
    <t>4750</t>
  </si>
  <si>
    <t>Drogi publiczne powiatowe</t>
  </si>
  <si>
    <t>60014</t>
  </si>
  <si>
    <t>Dotacja celowa na pomoc finansową udzielaną między jednostkami samorządu terytorialnego na dofinansowanie własnych zadań bieżących</t>
  </si>
  <si>
    <t>2710</t>
  </si>
  <si>
    <t>Dotacja celowa na pomoc finansową udzielaną między jednostkami samorządu terytorialnego na dofinansowanie własnych zadań inwestycyjnych i zakupów inwestycyjnych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</si>
  <si>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</si>
  <si>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</si>
  <si>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</si>
  <si>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</si>
  <si>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</si>
  <si>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</si>
  <si>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</si>
  <si>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Różne jednostki obsługi gospodarki mieszkaniowej i komunalnej</t>
  </si>
  <si>
    <t>70004</t>
  </si>
  <si>
    <t>Odsetki od nieterminowych wpłat z tytułu pozostałych podatków i opłat</t>
  </si>
  <si>
    <t>4570</t>
  </si>
  <si>
    <t>Kary i odszkodowania wypłacane na rzecz osób prawnych i innych jednostek organizacyjnych</t>
  </si>
  <si>
    <t>4600</t>
  </si>
  <si>
    <t>Podatek od towarów i usług VAT</t>
  </si>
  <si>
    <t>4530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</si>
  <si>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</si>
  <si>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</si>
  <si>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</si>
  <si>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</si>
  <si>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</si>
  <si>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</si>
  <si>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71095</t>
  </si>
  <si>
    <t>Dotacje celowe przekazane gminie na zadania bieżące realizowane na podstawie porozumień (umów) między jednostkami samorządu terytorialnego</t>
  </si>
  <si>
    <t>2310</t>
  </si>
  <si>
    <t>Wydatki osobowe niezaliczane do wynagrodzeń</t>
  </si>
  <si>
    <t>3020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</si>
  <si>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</si>
  <si>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</si>
  <si>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</si>
  <si>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</si>
  <si>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</si>
  <si>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</si>
  <si>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</si>
  <si>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</si>
  <si>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</si>
  <si>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</si>
  <si>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</si>
  <si>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</si>
  <si>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</si>
  <si>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</si>
  <si>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</si>
  <si>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</si>
  <si>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</si>
  <si>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</si>
  <si>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</si>
  <si>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</si>
  <si>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niebędących członkami korpusu służby cywilnej</t>
  </si>
  <si>
    <t>4700</t>
  </si>
  <si>
    <t>Starostwa powiatowe</t>
  </si>
  <si>
    <t>75020</t>
  </si>
  <si>
    <t>Rady gmin</t>
  </si>
  <si>
    <t>75022</t>
  </si>
  <si>
    <t>Różne wydatki na rzecz osób fizycznych</t>
  </si>
  <si>
    <t>3030</t>
  </si>
  <si>
    <t>Podróże służbowe krajowe</t>
  </si>
  <si>
    <t>Podróże służbowe zagraniczne</t>
  </si>
  <si>
    <t>4420</t>
  </si>
  <si>
    <t>Wpłaty na PFRON</t>
  </si>
  <si>
    <t>4140</t>
  </si>
  <si>
    <t>Zakup energii</t>
  </si>
  <si>
    <t>4260</t>
  </si>
  <si>
    <t>Zakup usług dostępu do sieci Internet</t>
  </si>
  <si>
    <t>4350</t>
  </si>
  <si>
    <t>Wydatki na zakupy inwestycyjne jednostek budżetowych</t>
  </si>
  <si>
    <t>6060</t>
  </si>
  <si>
    <t>Komisje poborowe</t>
  </si>
  <si>
    <t>75045</t>
  </si>
  <si>
    <t>4176</t>
  </si>
  <si>
    <t>4306</t>
  </si>
  <si>
    <t>4216</t>
  </si>
  <si>
    <t>4416</t>
  </si>
  <si>
    <t>754</t>
  </si>
  <si>
    <t>BEZPIECZEŃSTWO PUBLICZNE I OCHRONA PRZECIWPOŻAROWA</t>
  </si>
  <si>
    <t>Jednostki terenowe Policji</t>
  </si>
  <si>
    <t>75403</t>
  </si>
  <si>
    <t>Wpłaty jednostek na fundusz celowy na finansowanie lub dofinansowanie zadań inwestycyjnych</t>
  </si>
  <si>
    <t>6170</t>
  </si>
  <si>
    <t>Komendy Wojewódzkie Policji</t>
  </si>
  <si>
    <t>75404</t>
  </si>
  <si>
    <t>Ochotnicze Straże Pożarne</t>
  </si>
  <si>
    <t>75412</t>
  </si>
  <si>
    <t>Straż Miejska</t>
  </si>
  <si>
    <t>75416</t>
  </si>
  <si>
    <t>Pobór podatków, opłat i niepodatkowych należności budżetowych</t>
  </si>
  <si>
    <t>75647</t>
  </si>
  <si>
    <t>Wynagrodzenia agencyjno-prowizyjne</t>
  </si>
  <si>
    <t>4100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</si>
  <si>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</si>
  <si>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</si>
  <si>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</si>
  <si>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</si>
  <si>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</si>
  <si>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</si>
  <si>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</si>
  <si>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</si>
  <si>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</si>
  <si>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</si>
  <si>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</si>
  <si>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</si>
  <si>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</si>
  <si>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</si>
  <si>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Szkolenia pracowników niebędąccych członkami korpusu służby cywilnej</t>
  </si>
  <si>
    <t>Oddziały przedszkolne w szkołach podstawowych</t>
  </si>
  <si>
    <t>80103</t>
  </si>
  <si>
    <t>Składki na ubezpieczenie społeczne</t>
  </si>
  <si>
    <t>Odpisy na Zakładowy Fundusz Świadczeń Socjalnych</t>
  </si>
  <si>
    <t>Nagrody i wydatki niezaliczane do wynagrodzeń</t>
  </si>
  <si>
    <t>Zakup środków żywności</t>
  </si>
  <si>
    <t>4220</t>
  </si>
  <si>
    <t>Dowożenie uczniów do szkół</t>
  </si>
  <si>
    <t>80113</t>
  </si>
  <si>
    <t>Zespoły ekonomiczno-administracyjne szkół</t>
  </si>
  <si>
    <t>80114</t>
  </si>
  <si>
    <t>Dokształcanie i doskonalenie nauczycieli</t>
  </si>
  <si>
    <t>80146</t>
  </si>
  <si>
    <t>Inne formy pomocy dla uczniów</t>
  </si>
  <si>
    <t>3260</t>
  </si>
  <si>
    <t>4309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</si>
  <si>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</si>
  <si>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</si>
  <si>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</si>
  <si>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</si>
  <si>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</si>
  <si>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</si>
  <si>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</si>
  <si>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</si>
  <si>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</si>
  <si>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Zakup usług przez jednostki samorządu terytorialnego od innych jednostek samorządu terytorialnego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</si>
  <si>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</si>
  <si>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</si>
  <si>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</si>
  <si>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</si>
  <si>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</si>
  <si>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</si>
  <si>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</si>
  <si>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</si>
  <si>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</si>
  <si>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</si>
  <si>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</si>
  <si>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</si>
  <si>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</si>
  <si>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</si>
  <si>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</si>
  <si>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</si>
  <si>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</si>
  <si>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</si>
  <si>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</si>
  <si>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</si>
  <si>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</si>
  <si>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</si>
  <si>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</si>
  <si>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</si>
  <si>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4748</t>
  </si>
  <si>
    <t>4749</t>
  </si>
  <si>
    <t>4758</t>
  </si>
  <si>
    <t>4759</t>
  </si>
  <si>
    <t>Zasiłki i pomoc w naturze</t>
  </si>
  <si>
    <t>3119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</si>
  <si>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</si>
  <si>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</si>
  <si>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</si>
  <si>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</si>
  <si>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</si>
  <si>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</si>
  <si>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</si>
  <si>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</si>
  <si>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</si>
  <si>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Oświetlenie ulic, placów i dróg</t>
  </si>
  <si>
    <t>90015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</si>
  <si>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</si>
  <si>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</si>
  <si>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</si>
  <si>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</si>
  <si>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</si>
  <si>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</si>
  <si>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</si>
  <si>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</si>
  <si>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</si>
  <si>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4580</t>
  </si>
  <si>
    <t>921</t>
  </si>
  <si>
    <t>KULTURA I OCHRONA DZIEDZICTWA NARODOWEGO</t>
  </si>
  <si>
    <t>Domy i ośrodki kultury, świetlice i kluby</t>
  </si>
  <si>
    <t>92109</t>
  </si>
  <si>
    <t>Dotacje celowe z budżetu na dofinansowanie kosztów realizacji inwestycji i zakupów inwestycyjnych innych jednostek sektora finansów publicznych</t>
  </si>
  <si>
    <t>6220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</si>
  <si>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</si>
  <si>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</si>
  <si>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</si>
  <si>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</si>
  <si>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</si>
  <si>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</si>
  <si>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</si>
  <si>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</si>
  <si>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</si>
  <si>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</si>
  <si>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</si>
  <si>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</si>
  <si>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INWESTYCJE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</si>
</sst>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0"/>
    <numFmt numFmtId="167" formatCode="#,##0.00;[RED]#,##0.00"/>
    <numFmt numFmtId="168" formatCode="0.00_ ;[RED]\-0.00\ "/>
    <numFmt numFmtId="169" formatCode="#,##0.00_ ;[RED]\-#,##0.00\ "/>
    <numFmt numFmtId="170" formatCode="@"/>
    <numFmt numFmtId="171" formatCode="#,##0_ ;\-#,##0\ "/>
  </numFmts>
  <fonts count="3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25"/>
      <name val="Times New Roman"/>
      <family val="1"/>
    </font>
    <font>
      <b/>
      <i/>
      <sz val="12"/>
      <color indexed="25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color indexed="48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179">
    <xf numFmtId="164" fontId="0" fillId="0" borderId="0" xfId="0" applyAlignment="1">
      <alignment/>
    </xf>
    <xf numFmtId="164" fontId="18" fillId="0" borderId="0" xfId="0" applyFont="1" applyFill="1" applyAlignment="1">
      <alignment/>
    </xf>
    <xf numFmtId="164" fontId="18" fillId="0" borderId="0" xfId="0" applyFont="1" applyFill="1" applyAlignment="1">
      <alignment horizontal="center" vertical="center"/>
    </xf>
    <xf numFmtId="164" fontId="18" fillId="0" borderId="0" xfId="0" applyFont="1" applyFill="1" applyAlignment="1">
      <alignment horizontal="right" vertical="center"/>
    </xf>
    <xf numFmtId="165" fontId="18" fillId="0" borderId="0" xfId="0" applyNumberFormat="1" applyFont="1" applyFill="1" applyAlignment="1">
      <alignment horizontal="right" vertical="center"/>
    </xf>
    <xf numFmtId="166" fontId="18" fillId="0" borderId="0" xfId="0" applyNumberFormat="1" applyFont="1" applyFill="1" applyAlignment="1">
      <alignment horizontal="right" vertical="center"/>
    </xf>
    <xf numFmtId="167" fontId="18" fillId="0" borderId="0" xfId="0" applyNumberFormat="1" applyFont="1" applyFill="1" applyAlignment="1">
      <alignment/>
    </xf>
    <xf numFmtId="168" fontId="18" fillId="0" borderId="0" xfId="0" applyNumberFormat="1" applyFont="1" applyFill="1" applyAlignment="1">
      <alignment/>
    </xf>
    <xf numFmtId="164" fontId="18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center" wrapText="1"/>
    </xf>
    <xf numFmtId="164" fontId="19" fillId="0" borderId="0" xfId="0" applyFont="1" applyFill="1" applyAlignment="1">
      <alignment horizontal="center" wrapText="1"/>
    </xf>
    <xf numFmtId="164" fontId="19" fillId="0" borderId="0" xfId="0" applyFont="1" applyFill="1" applyAlignment="1">
      <alignment horizontal="center" vertical="center" wrapText="1"/>
    </xf>
    <xf numFmtId="166" fontId="19" fillId="0" borderId="0" xfId="0" applyNumberFormat="1" applyFont="1" applyFill="1" applyAlignment="1">
      <alignment horizontal="center" vertical="center" wrapText="1"/>
    </xf>
    <xf numFmtId="164" fontId="20" fillId="0" borderId="0" xfId="0" applyFont="1" applyFill="1" applyAlignment="1">
      <alignment horizontal="center" vertical="center"/>
    </xf>
    <xf numFmtId="164" fontId="20" fillId="0" borderId="10" xfId="0" applyFont="1" applyFill="1" applyBorder="1" applyAlignment="1">
      <alignment horizontal="center" vertical="center"/>
    </xf>
    <xf numFmtId="164" fontId="20" fillId="0" borderId="10" xfId="0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7" fontId="18" fillId="0" borderId="10" xfId="0" applyNumberFormat="1" applyFont="1" applyFill="1" applyBorder="1" applyAlignment="1">
      <alignment horizontal="center"/>
    </xf>
    <xf numFmtId="169" fontId="21" fillId="0" borderId="0" xfId="0" applyNumberFormat="1" applyFont="1" applyFill="1" applyAlignment="1">
      <alignment horizontal="center" wrapText="1"/>
    </xf>
    <xf numFmtId="164" fontId="18" fillId="0" borderId="0" xfId="0" applyFont="1" applyFill="1" applyAlignment="1">
      <alignment horizontal="center" wrapText="1"/>
    </xf>
    <xf numFmtId="164" fontId="18" fillId="0" borderId="0" xfId="0" applyFont="1" applyFill="1" applyAlignment="1">
      <alignment horizontal="center"/>
    </xf>
    <xf numFmtId="164" fontId="18" fillId="0" borderId="10" xfId="0" applyFont="1" applyFill="1" applyBorder="1" applyAlignment="1">
      <alignment horizontal="center"/>
    </xf>
    <xf numFmtId="164" fontId="18" fillId="0" borderId="10" xfId="0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horizontal="center" vertical="center"/>
    </xf>
    <xf numFmtId="170" fontId="18" fillId="0" borderId="10" xfId="0" applyNumberFormat="1" applyFont="1" applyFill="1" applyBorder="1" applyAlignment="1">
      <alignment horizontal="center" vertical="center"/>
    </xf>
    <xf numFmtId="167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0" fontId="20" fillId="0" borderId="10" xfId="0" applyNumberFormat="1" applyFont="1" applyFill="1" applyBorder="1" applyAlignment="1">
      <alignment horizontal="center"/>
    </xf>
    <xf numFmtId="164" fontId="20" fillId="0" borderId="10" xfId="0" applyFont="1" applyFill="1" applyBorder="1" applyAlignment="1">
      <alignment/>
    </xf>
    <xf numFmtId="170" fontId="19" fillId="0" borderId="10" xfId="0" applyNumberFormat="1" applyFont="1" applyFill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horizontal="right" vertical="center"/>
    </xf>
    <xf numFmtId="166" fontId="20" fillId="0" borderId="10" xfId="0" applyNumberFormat="1" applyFont="1" applyFill="1" applyBorder="1" applyAlignment="1">
      <alignment horizontal="right" vertical="center"/>
    </xf>
    <xf numFmtId="166" fontId="18" fillId="0" borderId="10" xfId="0" applyNumberFormat="1" applyFont="1" applyFill="1" applyBorder="1" applyAlignment="1">
      <alignment horizontal="right" vertical="center"/>
    </xf>
    <xf numFmtId="167" fontId="22" fillId="0" borderId="0" xfId="0" applyNumberFormat="1" applyFont="1" applyFill="1" applyAlignment="1">
      <alignment/>
    </xf>
    <xf numFmtId="170" fontId="20" fillId="0" borderId="11" xfId="0" applyNumberFormat="1" applyFont="1" applyFill="1" applyBorder="1" applyAlignment="1">
      <alignment horizontal="center"/>
    </xf>
    <xf numFmtId="164" fontId="23" fillId="0" borderId="10" xfId="0" applyFont="1" applyFill="1" applyBorder="1" applyAlignment="1">
      <alignment/>
    </xf>
    <xf numFmtId="170" fontId="24" fillId="0" borderId="10" xfId="0" applyNumberFormat="1" applyFont="1" applyFill="1" applyBorder="1" applyAlignment="1">
      <alignment horizontal="center" vertical="center"/>
    </xf>
    <xf numFmtId="170" fontId="25" fillId="0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Fill="1" applyBorder="1" applyAlignment="1">
      <alignment horizontal="right" vertical="center"/>
    </xf>
    <xf numFmtId="166" fontId="26" fillId="0" borderId="10" xfId="0" applyNumberFormat="1" applyFont="1" applyFill="1" applyBorder="1" applyAlignment="1">
      <alignment horizontal="right" vertical="center"/>
    </xf>
    <xf numFmtId="164" fontId="18" fillId="0" borderId="11" xfId="0" applyFont="1" applyFill="1" applyBorder="1" applyAlignment="1">
      <alignment/>
    </xf>
    <xf numFmtId="164" fontId="19" fillId="0" borderId="10" xfId="0" applyFont="1" applyFill="1" applyBorder="1" applyAlignment="1">
      <alignment/>
    </xf>
    <xf numFmtId="165" fontId="19" fillId="0" borderId="10" xfId="0" applyNumberFormat="1" applyFont="1" applyFill="1" applyBorder="1" applyAlignment="1">
      <alignment horizontal="right" vertical="center"/>
    </xf>
    <xf numFmtId="166" fontId="19" fillId="0" borderId="10" xfId="0" applyNumberFormat="1" applyFont="1" applyFill="1" applyBorder="1" applyAlignment="1">
      <alignment horizontal="right" vertical="center"/>
    </xf>
    <xf numFmtId="164" fontId="24" fillId="0" borderId="10" xfId="0" applyFont="1" applyFill="1" applyBorder="1" applyAlignment="1">
      <alignment/>
    </xf>
    <xf numFmtId="165" fontId="27" fillId="0" borderId="10" xfId="0" applyNumberFormat="1" applyFont="1" applyFill="1" applyBorder="1" applyAlignment="1">
      <alignment horizontal="right" vertical="center"/>
    </xf>
    <xf numFmtId="166" fontId="27" fillId="0" borderId="10" xfId="0" applyNumberFormat="1" applyFont="1" applyFill="1" applyBorder="1" applyAlignment="1">
      <alignment horizontal="right" vertical="center"/>
    </xf>
    <xf numFmtId="164" fontId="18" fillId="0" borderId="10" xfId="0" applyFont="1" applyFill="1" applyBorder="1" applyAlignment="1">
      <alignment horizontal="left" vertical="center" wrapText="1"/>
    </xf>
    <xf numFmtId="165" fontId="18" fillId="0" borderId="10" xfId="0" applyNumberFormat="1" applyFont="1" applyFill="1" applyBorder="1" applyAlignment="1">
      <alignment horizontal="right" vertical="center"/>
    </xf>
    <xf numFmtId="171" fontId="18" fillId="0" borderId="10" xfId="0" applyNumberFormat="1" applyFont="1" applyFill="1" applyBorder="1" applyAlignment="1">
      <alignment horizontal="right" vertical="center"/>
    </xf>
    <xf numFmtId="164" fontId="18" fillId="0" borderId="12" xfId="0" applyFont="1" applyFill="1" applyBorder="1" applyAlignment="1">
      <alignment/>
    </xf>
    <xf numFmtId="164" fontId="19" fillId="0" borderId="10" xfId="0" applyFont="1" applyFill="1" applyBorder="1" applyAlignment="1">
      <alignment wrapText="1"/>
    </xf>
    <xf numFmtId="164" fontId="20" fillId="0" borderId="10" xfId="0" applyFont="1" applyFill="1" applyBorder="1" applyAlignment="1">
      <alignment wrapText="1"/>
    </xf>
    <xf numFmtId="164" fontId="19" fillId="0" borderId="13" xfId="0" applyFont="1" applyFill="1" applyBorder="1" applyAlignment="1">
      <alignment wrapText="1"/>
    </xf>
    <xf numFmtId="170" fontId="19" fillId="0" borderId="13" xfId="0" applyNumberFormat="1" applyFont="1" applyFill="1" applyBorder="1" applyAlignment="1">
      <alignment horizontal="center" vertical="center"/>
    </xf>
    <xf numFmtId="170" fontId="18" fillId="0" borderId="13" xfId="0" applyNumberFormat="1" applyFont="1" applyFill="1" applyBorder="1" applyAlignment="1">
      <alignment horizontal="center" vertical="center"/>
    </xf>
    <xf numFmtId="165" fontId="19" fillId="0" borderId="13" xfId="0" applyNumberFormat="1" applyFont="1" applyFill="1" applyBorder="1" applyAlignment="1">
      <alignment horizontal="right" vertical="center"/>
    </xf>
    <xf numFmtId="166" fontId="19" fillId="0" borderId="13" xfId="0" applyNumberFormat="1" applyFont="1" applyFill="1" applyBorder="1" applyAlignment="1">
      <alignment horizontal="right" vertical="center"/>
    </xf>
    <xf numFmtId="166" fontId="18" fillId="0" borderId="13" xfId="0" applyNumberFormat="1" applyFont="1" applyFill="1" applyBorder="1" applyAlignment="1">
      <alignment horizontal="right" vertical="center"/>
    </xf>
    <xf numFmtId="164" fontId="18" fillId="0" borderId="14" xfId="0" applyFont="1" applyFill="1" applyBorder="1" applyAlignment="1">
      <alignment/>
    </xf>
    <xf numFmtId="164" fontId="18" fillId="0" borderId="15" xfId="0" applyFont="1" applyFill="1" applyBorder="1" applyAlignment="1">
      <alignment horizontal="left" vertical="center" wrapText="1"/>
    </xf>
    <xf numFmtId="170" fontId="19" fillId="0" borderId="15" xfId="0" applyNumberFormat="1" applyFont="1" applyFill="1" applyBorder="1" applyAlignment="1">
      <alignment horizontal="center" vertical="center"/>
    </xf>
    <xf numFmtId="170" fontId="18" fillId="0" borderId="15" xfId="0" applyNumberFormat="1" applyFont="1" applyFill="1" applyBorder="1" applyAlignment="1">
      <alignment horizontal="center" vertical="center"/>
    </xf>
    <xf numFmtId="165" fontId="18" fillId="0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4" fontId="18" fillId="0" borderId="16" xfId="0" applyFont="1" applyFill="1" applyBorder="1" applyAlignment="1">
      <alignment/>
    </xf>
    <xf numFmtId="164" fontId="18" fillId="0" borderId="0" xfId="0" applyFont="1" applyFill="1" applyBorder="1" applyAlignment="1">
      <alignment horizontal="left" vertical="center" wrapText="1"/>
    </xf>
    <xf numFmtId="170" fontId="19" fillId="0" borderId="0" xfId="0" applyNumberFormat="1" applyFont="1" applyFill="1" applyBorder="1" applyAlignment="1">
      <alignment horizontal="center" vertical="center"/>
    </xf>
    <xf numFmtId="170" fontId="18" fillId="0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right" vertical="center"/>
    </xf>
    <xf numFmtId="166" fontId="18" fillId="0" borderId="0" xfId="0" applyNumberFormat="1" applyFont="1" applyFill="1" applyBorder="1" applyAlignment="1">
      <alignment horizontal="right" vertical="center"/>
    </xf>
    <xf numFmtId="166" fontId="20" fillId="0" borderId="0" xfId="0" applyNumberFormat="1" applyFont="1" applyFill="1" applyBorder="1" applyAlignment="1">
      <alignment horizontal="right" vertical="center"/>
    </xf>
    <xf numFmtId="164" fontId="18" fillId="0" borderId="10" xfId="0" applyFont="1" applyFill="1" applyBorder="1" applyAlignment="1">
      <alignment/>
    </xf>
    <xf numFmtId="170" fontId="20" fillId="0" borderId="17" xfId="0" applyNumberFormat="1" applyFont="1" applyFill="1" applyBorder="1" applyAlignment="1">
      <alignment horizontal="center"/>
    </xf>
    <xf numFmtId="164" fontId="20" fillId="0" borderId="17" xfId="0" applyFont="1" applyFill="1" applyBorder="1" applyAlignment="1">
      <alignment wrapText="1"/>
    </xf>
    <xf numFmtId="170" fontId="19" fillId="0" borderId="17" xfId="0" applyNumberFormat="1" applyFont="1" applyFill="1" applyBorder="1" applyAlignment="1">
      <alignment horizontal="center" vertical="center"/>
    </xf>
    <xf numFmtId="170" fontId="18" fillId="0" borderId="17" xfId="0" applyNumberFormat="1" applyFont="1" applyFill="1" applyBorder="1" applyAlignment="1">
      <alignment horizontal="center" vertical="center"/>
    </xf>
    <xf numFmtId="165" fontId="20" fillId="0" borderId="17" xfId="0" applyNumberFormat="1" applyFont="1" applyFill="1" applyBorder="1" applyAlignment="1">
      <alignment horizontal="right" vertical="center"/>
    </xf>
    <xf numFmtId="166" fontId="20" fillId="0" borderId="17" xfId="0" applyNumberFormat="1" applyFont="1" applyFill="1" applyBorder="1" applyAlignment="1">
      <alignment horizontal="right" vertical="center"/>
    </xf>
    <xf numFmtId="166" fontId="18" fillId="0" borderId="17" xfId="0" applyNumberFormat="1" applyFont="1" applyFill="1" applyBorder="1" applyAlignment="1">
      <alignment horizontal="right" vertical="center"/>
    </xf>
    <xf numFmtId="164" fontId="18" fillId="0" borderId="18" xfId="0" applyFont="1" applyFill="1" applyBorder="1" applyAlignment="1">
      <alignment/>
    </xf>
    <xf numFmtId="165" fontId="18" fillId="0" borderId="18" xfId="0" applyNumberFormat="1" applyFont="1" applyFill="1" applyBorder="1" applyAlignment="1">
      <alignment/>
    </xf>
    <xf numFmtId="164" fontId="20" fillId="0" borderId="12" xfId="0" applyFont="1" applyFill="1" applyBorder="1" applyAlignment="1">
      <alignment wrapText="1"/>
    </xf>
    <xf numFmtId="170" fontId="19" fillId="0" borderId="12" xfId="0" applyNumberFormat="1" applyFont="1" applyFill="1" applyBorder="1" applyAlignment="1">
      <alignment horizontal="center" vertical="center"/>
    </xf>
    <xf numFmtId="170" fontId="18" fillId="0" borderId="12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horizontal="right" vertical="center"/>
    </xf>
    <xf numFmtId="166" fontId="20" fillId="0" borderId="12" xfId="0" applyNumberFormat="1" applyFont="1" applyFill="1" applyBorder="1" applyAlignment="1">
      <alignment horizontal="right" vertical="center"/>
    </xf>
    <xf numFmtId="166" fontId="18" fillId="0" borderId="12" xfId="0" applyNumberFormat="1" applyFont="1" applyFill="1" applyBorder="1" applyAlignment="1">
      <alignment horizontal="right" vertical="center"/>
    </xf>
    <xf numFmtId="164" fontId="19" fillId="0" borderId="12" xfId="0" applyFont="1" applyFill="1" applyBorder="1" applyAlignment="1">
      <alignment wrapText="1"/>
    </xf>
    <xf numFmtId="165" fontId="19" fillId="0" borderId="12" xfId="0" applyNumberFormat="1" applyFont="1" applyFill="1" applyBorder="1" applyAlignment="1">
      <alignment horizontal="right" vertical="center"/>
    </xf>
    <xf numFmtId="166" fontId="19" fillId="0" borderId="12" xfId="0" applyNumberFormat="1" applyFont="1" applyFill="1" applyBorder="1" applyAlignment="1">
      <alignment horizontal="right" vertical="center"/>
    </xf>
    <xf numFmtId="164" fontId="18" fillId="0" borderId="12" xfId="0" applyFont="1" applyFill="1" applyBorder="1" applyAlignment="1">
      <alignment horizontal="left" vertical="center" wrapText="1"/>
    </xf>
    <xf numFmtId="165" fontId="18" fillId="0" borderId="12" xfId="0" applyNumberFormat="1" applyFont="1" applyFill="1" applyBorder="1" applyAlignment="1">
      <alignment horizontal="right" vertical="center"/>
    </xf>
    <xf numFmtId="164" fontId="18" fillId="0" borderId="13" xfId="0" applyFont="1" applyFill="1" applyBorder="1" applyAlignment="1">
      <alignment horizontal="left" vertical="center" wrapText="1"/>
    </xf>
    <xf numFmtId="165" fontId="18" fillId="0" borderId="13" xfId="0" applyNumberFormat="1" applyFont="1" applyFill="1" applyBorder="1" applyAlignment="1">
      <alignment horizontal="right" vertical="center"/>
    </xf>
    <xf numFmtId="164" fontId="18" fillId="0" borderId="13" xfId="0" applyFont="1" applyFill="1" applyBorder="1" applyAlignment="1">
      <alignment/>
    </xf>
    <xf numFmtId="165" fontId="18" fillId="0" borderId="0" xfId="0" applyNumberFormat="1" applyFont="1" applyFill="1" applyAlignment="1">
      <alignment/>
    </xf>
    <xf numFmtId="166" fontId="20" fillId="0" borderId="13" xfId="0" applyNumberFormat="1" applyFont="1" applyFill="1" applyBorder="1" applyAlignment="1">
      <alignment horizontal="right" vertical="center"/>
    </xf>
    <xf numFmtId="167" fontId="22" fillId="0" borderId="0" xfId="0" applyNumberFormat="1" applyFont="1" applyFill="1" applyBorder="1" applyAlignment="1">
      <alignment/>
    </xf>
    <xf numFmtId="168" fontId="18" fillId="0" borderId="0" xfId="0" applyNumberFormat="1" applyFont="1" applyFill="1" applyBorder="1" applyAlignment="1">
      <alignment/>
    </xf>
    <xf numFmtId="164" fontId="19" fillId="0" borderId="11" xfId="0" applyFont="1" applyFill="1" applyBorder="1" applyAlignment="1">
      <alignment wrapText="1"/>
    </xf>
    <xf numFmtId="170" fontId="19" fillId="0" borderId="11" xfId="0" applyNumberFormat="1" applyFont="1" applyFill="1" applyBorder="1" applyAlignment="1">
      <alignment horizontal="center" vertical="center"/>
    </xf>
    <xf numFmtId="170" fontId="18" fillId="0" borderId="11" xfId="0" applyNumberFormat="1" applyFont="1" applyFill="1" applyBorder="1" applyAlignment="1">
      <alignment horizontal="center" vertical="center"/>
    </xf>
    <xf numFmtId="165" fontId="19" fillId="0" borderId="11" xfId="0" applyNumberFormat="1" applyFont="1" applyFill="1" applyBorder="1" applyAlignment="1">
      <alignment horizontal="right" vertical="center"/>
    </xf>
    <xf numFmtId="166" fontId="19" fillId="0" borderId="11" xfId="0" applyNumberFormat="1" applyFont="1" applyFill="1" applyBorder="1" applyAlignment="1">
      <alignment horizontal="right" vertical="center"/>
    </xf>
    <xf numFmtId="166" fontId="18" fillId="0" borderId="11" xfId="0" applyNumberFormat="1" applyFont="1" applyFill="1" applyBorder="1" applyAlignment="1">
      <alignment horizontal="right" vertical="center"/>
    </xf>
    <xf numFmtId="164" fontId="18" fillId="0" borderId="19" xfId="0" applyFont="1" applyFill="1" applyBorder="1" applyAlignment="1">
      <alignment/>
    </xf>
    <xf numFmtId="164" fontId="19" fillId="0" borderId="10" xfId="0" applyFont="1" applyFill="1" applyBorder="1" applyAlignment="1">
      <alignment vertical="center" wrapText="1"/>
    </xf>
    <xf numFmtId="164" fontId="0" fillId="0" borderId="0" xfId="0" applyFont="1" applyFill="1" applyAlignment="1">
      <alignment wrapText="1"/>
    </xf>
    <xf numFmtId="166" fontId="18" fillId="0" borderId="0" xfId="0" applyNumberFormat="1" applyFont="1" applyFill="1" applyAlignment="1">
      <alignment/>
    </xf>
    <xf numFmtId="164" fontId="18" fillId="0" borderId="10" xfId="0" applyFont="1" applyFill="1" applyBorder="1" applyAlignment="1">
      <alignment wrapText="1"/>
    </xf>
    <xf numFmtId="164" fontId="19" fillId="0" borderId="10" xfId="0" applyFont="1" applyFill="1" applyBorder="1" applyAlignment="1">
      <alignment horizontal="left" vertical="center" wrapText="1"/>
    </xf>
    <xf numFmtId="166" fontId="20" fillId="0" borderId="10" xfId="0" applyNumberFormat="1" applyFont="1" applyFill="1" applyBorder="1" applyAlignment="1">
      <alignment horizontal="right" vertic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wrapText="1"/>
    </xf>
    <xf numFmtId="164" fontId="18" fillId="0" borderId="0" xfId="0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right" vertical="center" wrapText="1"/>
    </xf>
    <xf numFmtId="166" fontId="20" fillId="0" borderId="0" xfId="0" applyNumberFormat="1" applyFont="1" applyFill="1" applyBorder="1" applyAlignment="1">
      <alignment horizontal="right" vertical="center" wrapText="1"/>
    </xf>
    <xf numFmtId="168" fontId="18" fillId="0" borderId="20" xfId="0" applyNumberFormat="1" applyFont="1" applyFill="1" applyBorder="1" applyAlignment="1">
      <alignment/>
    </xf>
    <xf numFmtId="168" fontId="18" fillId="0" borderId="10" xfId="0" applyNumberFormat="1" applyFont="1" applyFill="1" applyBorder="1" applyAlignment="1">
      <alignment/>
    </xf>
    <xf numFmtId="166" fontId="20" fillId="0" borderId="0" xfId="0" applyNumberFormat="1" applyFont="1" applyFill="1" applyAlignment="1">
      <alignment horizontal="right" vertical="center"/>
    </xf>
    <xf numFmtId="165" fontId="20" fillId="0" borderId="0" xfId="0" applyNumberFormat="1" applyFont="1" applyFill="1" applyAlignment="1">
      <alignment horizontal="right" vertical="center"/>
    </xf>
    <xf numFmtId="164" fontId="20" fillId="0" borderId="0" xfId="0" applyFont="1" applyFill="1" applyAlignment="1">
      <alignment/>
    </xf>
    <xf numFmtId="166" fontId="20" fillId="0" borderId="0" xfId="0" applyNumberFormat="1" applyFont="1" applyFill="1" applyAlignment="1">
      <alignment/>
    </xf>
    <xf numFmtId="166" fontId="30" fillId="0" borderId="0" xfId="0" applyNumberFormat="1" applyFont="1" applyFill="1" applyAlignment="1">
      <alignment horizontal="right" vertical="center"/>
    </xf>
    <xf numFmtId="164" fontId="30" fillId="0" borderId="0" xfId="0" applyFont="1" applyFill="1" applyAlignment="1">
      <alignment horizontal="right" vertical="center"/>
    </xf>
    <xf numFmtId="165" fontId="30" fillId="0" borderId="0" xfId="0" applyNumberFormat="1" applyFont="1" applyFill="1" applyAlignment="1">
      <alignment horizontal="right" vertical="center"/>
    </xf>
    <xf numFmtId="164" fontId="18" fillId="0" borderId="0" xfId="0" applyFont="1" applyFill="1" applyAlignment="1">
      <alignment vertical="center"/>
    </xf>
    <xf numFmtId="169" fontId="18" fillId="0" borderId="0" xfId="0" applyNumberFormat="1" applyFont="1" applyFill="1" applyAlignment="1">
      <alignment/>
    </xf>
    <xf numFmtId="169" fontId="20" fillId="0" borderId="0" xfId="0" applyNumberFormat="1" applyFont="1" applyFill="1" applyAlignment="1">
      <alignment/>
    </xf>
    <xf numFmtId="164" fontId="18" fillId="0" borderId="0" xfId="0" applyFont="1" applyFill="1" applyAlignment="1">
      <alignment horizontal="center" vertical="center" wrapText="1"/>
    </xf>
    <xf numFmtId="165" fontId="18" fillId="0" borderId="0" xfId="0" applyNumberFormat="1" applyFont="1" applyFill="1" applyAlignment="1">
      <alignment horizontal="center" vertical="center" wrapText="1"/>
    </xf>
    <xf numFmtId="164" fontId="31" fillId="0" borderId="0" xfId="0" applyFont="1" applyFill="1" applyBorder="1" applyAlignment="1">
      <alignment horizontal="center" vertical="center" wrapText="1"/>
    </xf>
    <xf numFmtId="166" fontId="20" fillId="0" borderId="0" xfId="0" applyNumberFormat="1" applyFont="1" applyFill="1" applyAlignment="1">
      <alignment horizontal="center" vertical="center"/>
    </xf>
    <xf numFmtId="169" fontId="19" fillId="0" borderId="0" xfId="0" applyNumberFormat="1" applyFon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69" fontId="18" fillId="0" borderId="0" xfId="0" applyNumberFormat="1" applyFont="1" applyFill="1" applyAlignment="1">
      <alignment horizontal="center"/>
    </xf>
    <xf numFmtId="169" fontId="20" fillId="0" borderId="0" xfId="0" applyNumberFormat="1" applyFont="1" applyFill="1" applyAlignment="1">
      <alignment horizontal="center"/>
    </xf>
    <xf numFmtId="170" fontId="20" fillId="0" borderId="10" xfId="0" applyNumberFormat="1" applyFont="1" applyFill="1" applyBorder="1" applyAlignment="1">
      <alignment horizontal="center" vertical="center"/>
    </xf>
    <xf numFmtId="164" fontId="20" fillId="0" borderId="10" xfId="0" applyFont="1" applyFill="1" applyBorder="1" applyAlignment="1">
      <alignment vertical="center"/>
    </xf>
    <xf numFmtId="169" fontId="22" fillId="0" borderId="0" xfId="0" applyNumberFormat="1" applyFont="1" applyFill="1" applyAlignment="1">
      <alignment/>
    </xf>
    <xf numFmtId="170" fontId="20" fillId="0" borderId="11" xfId="0" applyNumberFormat="1" applyFont="1" applyFill="1" applyBorder="1" applyAlignment="1">
      <alignment horizontal="center" vertical="center"/>
    </xf>
    <xf numFmtId="164" fontId="18" fillId="0" borderId="11" xfId="0" applyFont="1" applyFill="1" applyBorder="1" applyAlignment="1">
      <alignment horizontal="center" vertical="center"/>
    </xf>
    <xf numFmtId="164" fontId="19" fillId="0" borderId="10" xfId="0" applyFont="1" applyFill="1" applyBorder="1" applyAlignment="1">
      <alignment vertical="center"/>
    </xf>
    <xf numFmtId="166" fontId="32" fillId="0" borderId="10" xfId="0" applyNumberFormat="1" applyFont="1" applyFill="1" applyBorder="1" applyAlignment="1">
      <alignment horizontal="right" vertical="center"/>
    </xf>
    <xf numFmtId="165" fontId="32" fillId="0" borderId="10" xfId="0" applyNumberFormat="1" applyFont="1" applyFill="1" applyBorder="1" applyAlignment="1">
      <alignment horizontal="right"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12" xfId="0" applyFont="1" applyFill="1" applyBorder="1" applyAlignment="1">
      <alignment horizontal="center" vertical="center"/>
    </xf>
    <xf numFmtId="164" fontId="18" fillId="0" borderId="20" xfId="0" applyFont="1" applyFill="1" applyBorder="1" applyAlignment="1">
      <alignment/>
    </xf>
    <xf numFmtId="166" fontId="18" fillId="0" borderId="20" xfId="0" applyNumberFormat="1" applyFont="1" applyFill="1" applyBorder="1" applyAlignment="1">
      <alignment/>
    </xf>
    <xf numFmtId="170" fontId="20" fillId="0" borderId="12" xfId="0" applyNumberFormat="1" applyFont="1" applyFill="1" applyBorder="1" applyAlignment="1">
      <alignment horizontal="center" vertical="center"/>
    </xf>
    <xf numFmtId="164" fontId="20" fillId="0" borderId="12" xfId="0" applyFont="1" applyFill="1" applyBorder="1" applyAlignment="1">
      <alignment vertical="center"/>
    </xf>
    <xf numFmtId="164" fontId="19" fillId="0" borderId="11" xfId="0" applyFont="1" applyFill="1" applyBorder="1" applyAlignment="1">
      <alignment horizontal="center" vertical="center"/>
    </xf>
    <xf numFmtId="169" fontId="33" fillId="0" borderId="0" xfId="0" applyNumberFormat="1" applyFont="1" applyFill="1" applyAlignment="1">
      <alignment/>
    </xf>
    <xf numFmtId="169" fontId="19" fillId="0" borderId="0" xfId="0" applyNumberFormat="1" applyFont="1" applyFill="1" applyAlignment="1">
      <alignment/>
    </xf>
    <xf numFmtId="164" fontId="19" fillId="0" borderId="0" xfId="0" applyFont="1" applyFill="1" applyAlignment="1">
      <alignment/>
    </xf>
    <xf numFmtId="166" fontId="19" fillId="0" borderId="0" xfId="0" applyNumberFormat="1" applyFont="1" applyFill="1" applyAlignment="1">
      <alignment/>
    </xf>
    <xf numFmtId="165" fontId="18" fillId="0" borderId="20" xfId="0" applyNumberFormat="1" applyFont="1" applyFill="1" applyBorder="1" applyAlignment="1">
      <alignment/>
    </xf>
    <xf numFmtId="165" fontId="18" fillId="0" borderId="0" xfId="0" applyNumberFormat="1" applyFont="1" applyAlignment="1">
      <alignment/>
    </xf>
    <xf numFmtId="165" fontId="18" fillId="0" borderId="0" xfId="0" applyNumberFormat="1" applyFont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4" fontId="20" fillId="0" borderId="10" xfId="0" applyFont="1" applyFill="1" applyBorder="1" applyAlignment="1">
      <alignment horizontal="left" vertical="center" wrapText="1"/>
    </xf>
    <xf numFmtId="165" fontId="18" fillId="0" borderId="21" xfId="0" applyNumberFormat="1" applyFont="1" applyFill="1" applyBorder="1" applyAlignment="1">
      <alignment horizontal="right" vertical="center"/>
    </xf>
    <xf numFmtId="170" fontId="18" fillId="0" borderId="10" xfId="0" applyNumberFormat="1" applyFont="1" applyBorder="1" applyAlignment="1">
      <alignment horizontal="right"/>
    </xf>
    <xf numFmtId="165" fontId="18" fillId="0" borderId="22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right" vertical="center"/>
    </xf>
    <xf numFmtId="164" fontId="20" fillId="0" borderId="10" xfId="0" applyFont="1" applyFill="1" applyBorder="1" applyAlignment="1">
      <alignment vertical="center" wrapText="1"/>
    </xf>
    <xf numFmtId="164" fontId="0" fillId="0" borderId="23" xfId="0" applyBorder="1" applyAlignment="1">
      <alignment/>
    </xf>
    <xf numFmtId="164" fontId="20" fillId="0" borderId="12" xfId="0" applyFont="1" applyFill="1" applyBorder="1" applyAlignment="1">
      <alignment vertical="center" wrapText="1"/>
    </xf>
    <xf numFmtId="164" fontId="18" fillId="0" borderId="0" xfId="0" applyFont="1" applyAlignment="1">
      <alignment wrapText="1"/>
    </xf>
    <xf numFmtId="164" fontId="18" fillId="0" borderId="20" xfId="0" applyFont="1" applyFill="1" applyBorder="1" applyAlignment="1">
      <alignment vertical="center"/>
    </xf>
    <xf numFmtId="166" fontId="18" fillId="0" borderId="20" xfId="0" applyNumberFormat="1" applyFont="1" applyFill="1" applyBorder="1" applyAlignment="1">
      <alignment vertical="center"/>
    </xf>
    <xf numFmtId="164" fontId="19" fillId="0" borderId="12" xfId="0" applyFont="1" applyFill="1" applyBorder="1" applyAlignment="1">
      <alignment vertical="center" wrapText="1"/>
    </xf>
    <xf numFmtId="164" fontId="18" fillId="0" borderId="10" xfId="0" applyFont="1" applyFill="1" applyBorder="1" applyAlignment="1">
      <alignment vertical="center" wrapText="1"/>
    </xf>
    <xf numFmtId="165" fontId="18" fillId="0" borderId="0" xfId="0" applyNumberFormat="1" applyFont="1" applyFill="1" applyAlignment="1">
      <alignment vertical="center"/>
    </xf>
    <xf numFmtId="164" fontId="0" fillId="0" borderId="0" xfId="0" applyNumberFormat="1" applyAlignment="1">
      <alignment/>
    </xf>
    <xf numFmtId="164" fontId="19" fillId="0" borderId="0" xfId="0" applyFont="1" applyFill="1" applyAlignment="1">
      <alignment horizontal="righ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"/>
  <sheetViews>
    <sheetView tabSelected="1" view="pageBreakPreview" zoomScale="150" zoomScaleSheetLayoutView="150" workbookViewId="0" topLeftCell="A182">
      <pane xSplit="4" topLeftCell="E182" activePane="topRight" state="frozen"/>
      <selection pane="topLeft" activeCell="A182" sqref="A182"/>
      <selection pane="topRight" activeCell="D206" sqref="D206"/>
    </sheetView>
  </sheetViews>
  <sheetFormatPr defaultColWidth="9.140625" defaultRowHeight="12.75"/>
  <cols>
    <col min="1" max="1" width="6.421875" style="1" customWidth="1"/>
    <col min="2" max="2" width="33.140625" style="1" customWidth="1"/>
    <col min="3" max="3" width="9.8515625" style="2" customWidth="1"/>
    <col min="4" max="4" width="7.7109375" style="2" customWidth="1"/>
    <col min="5" max="5" width="14.00390625" style="3" customWidth="1"/>
    <col min="6" max="6" width="12.140625" style="3" customWidth="1"/>
    <col min="7" max="7" width="14.00390625" style="4" customWidth="1"/>
    <col min="8" max="9" width="0" style="5" hidden="1" customWidth="1"/>
    <col min="10" max="11" width="0" style="1" hidden="1" customWidth="1"/>
    <col min="12" max="12" width="0" style="6" hidden="1" customWidth="1"/>
    <col min="13" max="13" width="0" style="7" hidden="1" customWidth="1"/>
    <col min="14" max="14" width="0" style="1" hidden="1" customWidth="1"/>
    <col min="15" max="15" width="11.28125" style="1" customWidth="1"/>
    <col min="16" max="16" width="9.28125" style="1" customWidth="1"/>
    <col min="17" max="16384" width="9.140625" style="1" customWidth="1"/>
  </cols>
  <sheetData>
    <row r="1" spans="7:9" ht="15">
      <c r="G1" s="4" t="s">
        <v>0</v>
      </c>
      <c r="I1" s="3" t="s">
        <v>0</v>
      </c>
    </row>
    <row r="2" spans="7:11" ht="15">
      <c r="G2" s="4" t="s">
        <v>1</v>
      </c>
      <c r="I2" s="3" t="s">
        <v>2</v>
      </c>
      <c r="K2" s="8"/>
    </row>
    <row r="3" spans="7:9" ht="15">
      <c r="G3" s="4" t="s">
        <v>3</v>
      </c>
      <c r="I3" s="3" t="s">
        <v>3</v>
      </c>
    </row>
    <row r="4" spans="7:9" ht="15">
      <c r="G4" s="4" t="s">
        <v>4</v>
      </c>
      <c r="I4" s="3" t="s">
        <v>5</v>
      </c>
    </row>
    <row r="5" ht="15">
      <c r="I5" s="3"/>
    </row>
    <row r="6" spans="7:9" ht="15">
      <c r="G6" s="4" t="str">
        <f>G1</f>
        <v>Załącznik nr 1</v>
      </c>
      <c r="I6" s="3" t="s">
        <v>0</v>
      </c>
    </row>
    <row r="7" spans="7:9" ht="15">
      <c r="G7" s="4" t="s">
        <v>6</v>
      </c>
      <c r="I7" s="3" t="s">
        <v>7</v>
      </c>
    </row>
    <row r="8" spans="7:9" ht="15">
      <c r="G8" s="4" t="s">
        <v>3</v>
      </c>
      <c r="I8" s="3" t="s">
        <v>3</v>
      </c>
    </row>
    <row r="9" spans="7:9" ht="15">
      <c r="G9" s="4" t="s">
        <v>8</v>
      </c>
      <c r="I9" s="3" t="s">
        <v>9</v>
      </c>
    </row>
    <row r="10" ht="15">
      <c r="I10" s="3"/>
    </row>
    <row r="11" ht="15">
      <c r="I11" s="3"/>
    </row>
    <row r="12" spans="1:11" ht="15" customHeight="1">
      <c r="A12" s="9" t="s">
        <v>10</v>
      </c>
      <c r="B12" s="9"/>
      <c r="C12" s="9"/>
      <c r="D12" s="9"/>
      <c r="E12" s="9"/>
      <c r="F12" s="9"/>
      <c r="G12" s="9"/>
      <c r="H12" s="9"/>
      <c r="I12" s="9"/>
      <c r="K12" s="8"/>
    </row>
    <row r="13" spans="1:9" ht="15">
      <c r="A13" s="10"/>
      <c r="B13" s="10"/>
      <c r="C13" s="11"/>
      <c r="D13" s="11"/>
      <c r="E13" s="11"/>
      <c r="F13" s="11"/>
      <c r="H13" s="12"/>
      <c r="I13" s="11"/>
    </row>
    <row r="14" ht="25.5" customHeight="1">
      <c r="I14" s="13" t="s">
        <v>11</v>
      </c>
    </row>
    <row r="15" spans="1:14" s="21" customFormat="1" ht="60.75">
      <c r="A15" s="14" t="s">
        <v>12</v>
      </c>
      <c r="B15" s="14" t="s">
        <v>13</v>
      </c>
      <c r="C15" s="14" t="s">
        <v>14</v>
      </c>
      <c r="D15" s="14" t="s">
        <v>15</v>
      </c>
      <c r="E15" s="15" t="s">
        <v>16</v>
      </c>
      <c r="F15" s="15" t="s">
        <v>17</v>
      </c>
      <c r="G15" s="16" t="s">
        <v>18</v>
      </c>
      <c r="H15" s="17" t="s">
        <v>19</v>
      </c>
      <c r="I15" s="15" t="s">
        <v>20</v>
      </c>
      <c r="J15" s="15" t="s">
        <v>21</v>
      </c>
      <c r="K15" s="15" t="s">
        <v>22</v>
      </c>
      <c r="L15" s="18" t="s">
        <v>23</v>
      </c>
      <c r="M15" s="19" t="s">
        <v>24</v>
      </c>
      <c r="N15" s="20" t="s">
        <v>25</v>
      </c>
    </row>
    <row r="16" spans="1:13" s="21" customFormat="1" ht="15">
      <c r="A16" s="22">
        <v>1</v>
      </c>
      <c r="B16" s="22">
        <v>2</v>
      </c>
      <c r="C16" s="23">
        <v>3</v>
      </c>
      <c r="D16" s="23">
        <v>4</v>
      </c>
      <c r="E16" s="23">
        <v>5</v>
      </c>
      <c r="F16" s="23">
        <v>6</v>
      </c>
      <c r="G16" s="24">
        <v>7</v>
      </c>
      <c r="H16" s="25">
        <v>8</v>
      </c>
      <c r="I16" s="23">
        <v>9</v>
      </c>
      <c r="J16" s="23">
        <v>10</v>
      </c>
      <c r="K16" s="23">
        <v>11</v>
      </c>
      <c r="L16" s="26"/>
      <c r="M16" s="27"/>
    </row>
    <row r="17" spans="1:13" ht="15">
      <c r="A17" s="28" t="s">
        <v>26</v>
      </c>
      <c r="B17" s="29" t="s">
        <v>27</v>
      </c>
      <c r="C17" s="30"/>
      <c r="D17" s="25"/>
      <c r="E17" s="31">
        <v>15000</v>
      </c>
      <c r="F17" s="31">
        <f>F19</f>
        <v>0</v>
      </c>
      <c r="G17" s="31">
        <f>SUM(G19)</f>
        <v>15000</v>
      </c>
      <c r="H17" s="32">
        <f>H19</f>
        <v>226972.88</v>
      </c>
      <c r="I17" s="32">
        <f>H17/G17*100</f>
        <v>1513.1525333333334</v>
      </c>
      <c r="J17" s="33">
        <f>I17-100</f>
        <v>1413.1525333333334</v>
      </c>
      <c r="K17" s="33">
        <f>H17-G17</f>
        <v>211972.88</v>
      </c>
      <c r="L17" s="34">
        <f>G17-E17</f>
        <v>0</v>
      </c>
      <c r="M17" s="7">
        <f>H17-G17</f>
        <v>211972.88</v>
      </c>
    </row>
    <row r="18" spans="1:13" ht="12.75" hidden="1">
      <c r="A18" s="35"/>
      <c r="B18" s="36"/>
      <c r="C18" s="37"/>
      <c r="D18" s="38"/>
      <c r="E18" s="39">
        <v>-15000</v>
      </c>
      <c r="F18" s="39">
        <f>-F17</f>
        <v>0</v>
      </c>
      <c r="G18" s="39">
        <f>-G17</f>
        <v>-15000</v>
      </c>
      <c r="H18" s="40">
        <f>-H17</f>
        <v>-226972.88</v>
      </c>
      <c r="I18" s="32">
        <f>H18/G18*100</f>
        <v>1513.1525333333334</v>
      </c>
      <c r="J18" s="33"/>
      <c r="K18" s="33">
        <f>H18-G18</f>
        <v>-211972.88</v>
      </c>
      <c r="L18" s="34">
        <f>G18-E18</f>
        <v>0</v>
      </c>
      <c r="M18" s="7">
        <f>H18-G18</f>
        <v>-211972.88</v>
      </c>
    </row>
    <row r="19" spans="1:13" ht="15">
      <c r="A19" s="41"/>
      <c r="B19" s="42" t="s">
        <v>28</v>
      </c>
      <c r="C19" s="30" t="s">
        <v>29</v>
      </c>
      <c r="D19" s="25"/>
      <c r="E19" s="43">
        <v>15000</v>
      </c>
      <c r="F19" s="43">
        <f>SUM(F21:F22)</f>
        <v>0</v>
      </c>
      <c r="G19" s="43">
        <f>SUM(G21:G22)</f>
        <v>15000</v>
      </c>
      <c r="H19" s="44">
        <f>SUM(H21:H22)</f>
        <v>226972.88</v>
      </c>
      <c r="I19" s="32">
        <f>H19/G19*100</f>
        <v>1513.1525333333334</v>
      </c>
      <c r="J19" s="33">
        <f>I19-100</f>
        <v>1413.1525333333334</v>
      </c>
      <c r="K19" s="33">
        <f>H19-G19</f>
        <v>211972.88</v>
      </c>
      <c r="L19" s="34">
        <f>G19-E19</f>
        <v>0</v>
      </c>
      <c r="M19" s="7">
        <f>H19-G19</f>
        <v>211972.88</v>
      </c>
    </row>
    <row r="20" spans="1:13" ht="12.75" hidden="1">
      <c r="A20" s="41"/>
      <c r="B20" s="45"/>
      <c r="C20" s="37"/>
      <c r="D20" s="38"/>
      <c r="E20" s="46">
        <v>-15000</v>
      </c>
      <c r="F20" s="46">
        <f>-F19</f>
        <v>0</v>
      </c>
      <c r="G20" s="46">
        <f>-G19</f>
        <v>-15000</v>
      </c>
      <c r="H20" s="47">
        <f>-H19</f>
        <v>-226972.88</v>
      </c>
      <c r="I20" s="32">
        <f>H20/G20*100</f>
        <v>1513.1525333333334</v>
      </c>
      <c r="J20" s="33"/>
      <c r="K20" s="33">
        <f>H20-G20</f>
        <v>-211972.88</v>
      </c>
      <c r="L20" s="34">
        <f>G20-E20</f>
        <v>0</v>
      </c>
      <c r="M20" s="7">
        <f>H20-G20</f>
        <v>-211972.88</v>
      </c>
    </row>
    <row r="21" spans="1:13" ht="57.75">
      <c r="A21" s="41"/>
      <c r="B21" s="48" t="s">
        <v>30</v>
      </c>
      <c r="C21" s="30"/>
      <c r="D21" s="25" t="s">
        <v>31</v>
      </c>
      <c r="E21" s="49">
        <v>15000</v>
      </c>
      <c r="F21" s="49"/>
      <c r="G21" s="49">
        <f>E21+F21</f>
        <v>15000</v>
      </c>
      <c r="H21" s="33">
        <v>27123.2</v>
      </c>
      <c r="I21" s="32">
        <f>H21/G21*100</f>
        <v>180.82133333333334</v>
      </c>
      <c r="J21" s="33">
        <f>I21-100</f>
        <v>80.82133333333334</v>
      </c>
      <c r="K21" s="33">
        <f>H21-G21</f>
        <v>12123.2</v>
      </c>
      <c r="L21" s="34">
        <f>G21-E21</f>
        <v>0</v>
      </c>
      <c r="M21" s="7">
        <f>H21-G21</f>
        <v>12123.2</v>
      </c>
    </row>
    <row r="22" spans="1:13" ht="12.75" hidden="1">
      <c r="A22" s="41"/>
      <c r="B22" s="48" t="s">
        <v>32</v>
      </c>
      <c r="C22" s="30"/>
      <c r="D22" s="25" t="s">
        <v>33</v>
      </c>
      <c r="E22" s="49">
        <v>0</v>
      </c>
      <c r="F22" s="50"/>
      <c r="G22" s="49">
        <f>E22+F22</f>
        <v>0</v>
      </c>
      <c r="H22" s="33">
        <v>199849.68</v>
      </c>
      <c r="I22" s="32" t="e">
        <f>H22/G22*100</f>
        <v>#DIV/0!</v>
      </c>
      <c r="J22" s="33" t="e">
        <f>I22-100</f>
        <v>#DIV/0!</v>
      </c>
      <c r="K22" s="33">
        <f>H22-G22</f>
        <v>199849.68</v>
      </c>
      <c r="L22" s="34">
        <f>G22-E22</f>
        <v>0</v>
      </c>
      <c r="M22" s="7">
        <f>H22-G22</f>
        <v>199849.68</v>
      </c>
    </row>
    <row r="23" spans="1:13" ht="15">
      <c r="A23" s="28" t="s">
        <v>34</v>
      </c>
      <c r="B23" s="29" t="s">
        <v>35</v>
      </c>
      <c r="C23" s="30"/>
      <c r="D23" s="25"/>
      <c r="E23" s="31">
        <v>5000</v>
      </c>
      <c r="F23" s="31">
        <f>F25</f>
        <v>0</v>
      </c>
      <c r="G23" s="31">
        <f>E23+F23</f>
        <v>5000</v>
      </c>
      <c r="H23" s="32">
        <f>H25</f>
        <v>9909.54</v>
      </c>
      <c r="I23" s="32">
        <f>H23/G23*100</f>
        <v>198.19080000000002</v>
      </c>
      <c r="J23" s="33">
        <f>I23-100</f>
        <v>98.19080000000002</v>
      </c>
      <c r="K23" s="33">
        <f>H23-G23</f>
        <v>4909.540000000001</v>
      </c>
      <c r="L23" s="34">
        <f>G23-E23</f>
        <v>0</v>
      </c>
      <c r="M23" s="7">
        <f>H23-G23</f>
        <v>4909.540000000001</v>
      </c>
    </row>
    <row r="24" spans="1:13" ht="12.75" hidden="1">
      <c r="A24" s="35"/>
      <c r="B24" s="29"/>
      <c r="C24" s="30"/>
      <c r="D24" s="25"/>
      <c r="E24" s="31">
        <v>-5000</v>
      </c>
      <c r="F24" s="31">
        <f>-F23</f>
        <v>0</v>
      </c>
      <c r="G24" s="31">
        <f>-G23</f>
        <v>-5000</v>
      </c>
      <c r="H24" s="32">
        <f>-H23</f>
        <v>-9909.54</v>
      </c>
      <c r="I24" s="32">
        <f>H24/G24*100</f>
        <v>198.19080000000002</v>
      </c>
      <c r="J24" s="33"/>
      <c r="K24" s="33">
        <f>H24-G24</f>
        <v>-4909.540000000001</v>
      </c>
      <c r="L24" s="34">
        <f>G24-E24</f>
        <v>0</v>
      </c>
      <c r="M24" s="7">
        <f>H24-G24</f>
        <v>-4909.540000000001</v>
      </c>
    </row>
    <row r="25" spans="1:13" ht="15">
      <c r="A25" s="41"/>
      <c r="B25" s="42" t="s">
        <v>28</v>
      </c>
      <c r="C25" s="30" t="s">
        <v>36</v>
      </c>
      <c r="D25" s="25"/>
      <c r="E25" s="43">
        <v>5000</v>
      </c>
      <c r="F25" s="43">
        <f>SUM(F27:F27)</f>
        <v>0</v>
      </c>
      <c r="G25" s="43">
        <f>SUM(G27:G27)</f>
        <v>5000</v>
      </c>
      <c r="H25" s="44">
        <f>SUM(H27:H27)</f>
        <v>9909.54</v>
      </c>
      <c r="I25" s="32">
        <f>H25/G25*100</f>
        <v>198.19080000000002</v>
      </c>
      <c r="J25" s="33">
        <f>I25-100</f>
        <v>98.19080000000002</v>
      </c>
      <c r="K25" s="33">
        <f>H25-G25</f>
        <v>4909.540000000001</v>
      </c>
      <c r="L25" s="34">
        <f>G25-E25</f>
        <v>0</v>
      </c>
      <c r="M25" s="7">
        <f>H25-G25</f>
        <v>4909.540000000001</v>
      </c>
    </row>
    <row r="26" spans="1:13" ht="12.75" hidden="1">
      <c r="A26" s="41"/>
      <c r="B26" s="42"/>
      <c r="C26" s="30"/>
      <c r="D26" s="25"/>
      <c r="E26" s="43">
        <v>-5000</v>
      </c>
      <c r="F26" s="43">
        <f>-F25</f>
        <v>0</v>
      </c>
      <c r="G26" s="43">
        <f>-G25</f>
        <v>-5000</v>
      </c>
      <c r="H26" s="44">
        <f>-H25</f>
        <v>-9909.54</v>
      </c>
      <c r="I26" s="32">
        <f>H26/G26*100</f>
        <v>198.19080000000002</v>
      </c>
      <c r="J26" s="33"/>
      <c r="K26" s="33">
        <f>H26-G26</f>
        <v>-4909.540000000001</v>
      </c>
      <c r="L26" s="34">
        <f>G26-E26</f>
        <v>0</v>
      </c>
      <c r="M26" s="7">
        <f>H26-G26</f>
        <v>-4909.540000000001</v>
      </c>
    </row>
    <row r="27" spans="1:13" ht="57.75">
      <c r="A27" s="41"/>
      <c r="B27" s="48" t="s">
        <v>30</v>
      </c>
      <c r="C27" s="30"/>
      <c r="D27" s="25" t="s">
        <v>31</v>
      </c>
      <c r="E27" s="49">
        <v>5000</v>
      </c>
      <c r="F27" s="49"/>
      <c r="G27" s="49">
        <f>E27+F27</f>
        <v>5000</v>
      </c>
      <c r="H27" s="33">
        <v>9909.54</v>
      </c>
      <c r="I27" s="32">
        <f>H27/G27*100</f>
        <v>198.19080000000002</v>
      </c>
      <c r="J27" s="33">
        <f>I27-100</f>
        <v>98.19080000000002</v>
      </c>
      <c r="K27" s="33">
        <f>H27-G27</f>
        <v>4909.540000000001</v>
      </c>
      <c r="L27" s="34">
        <f>G27-E27</f>
        <v>0</v>
      </c>
      <c r="M27" s="7">
        <f>H27-G27</f>
        <v>4909.540000000001</v>
      </c>
    </row>
    <row r="28" spans="1:13" ht="15">
      <c r="A28" s="28" t="s">
        <v>37</v>
      </c>
      <c r="B28" s="29" t="s">
        <v>38</v>
      </c>
      <c r="C28" s="30"/>
      <c r="D28" s="25"/>
      <c r="E28" s="31">
        <v>265000</v>
      </c>
      <c r="F28" s="31">
        <f>F30</f>
        <v>0</v>
      </c>
      <c r="G28" s="31">
        <f>E28+F28</f>
        <v>265000</v>
      </c>
      <c r="H28" s="32">
        <f>H30</f>
        <v>53550</v>
      </c>
      <c r="I28" s="32">
        <f>H28/G28*100</f>
        <v>20.20754716981132</v>
      </c>
      <c r="J28" s="33">
        <f>I28-100</f>
        <v>-79.79245283018868</v>
      </c>
      <c r="K28" s="33">
        <f>H28-G28</f>
        <v>-211450</v>
      </c>
      <c r="L28" s="34">
        <f>G28-E28</f>
        <v>0</v>
      </c>
      <c r="M28" s="7">
        <f>H28-G28</f>
        <v>-211450</v>
      </c>
    </row>
    <row r="29" spans="1:13" ht="12.75" hidden="1">
      <c r="A29" s="35"/>
      <c r="B29" s="29"/>
      <c r="C29" s="30"/>
      <c r="D29" s="25"/>
      <c r="E29" s="31">
        <v>-265000</v>
      </c>
      <c r="F29" s="31">
        <f>-F28</f>
        <v>0</v>
      </c>
      <c r="G29" s="31">
        <f>-G28</f>
        <v>-265000</v>
      </c>
      <c r="H29" s="32">
        <f>-H28</f>
        <v>-53550</v>
      </c>
      <c r="I29" s="32">
        <f>H29/G29*100</f>
        <v>20.20754716981132</v>
      </c>
      <c r="J29" s="33"/>
      <c r="K29" s="33">
        <f>H29-G29</f>
        <v>211450</v>
      </c>
      <c r="L29" s="34">
        <f>G29-E29</f>
        <v>0</v>
      </c>
      <c r="M29" s="7">
        <f>H29-G29</f>
        <v>211450</v>
      </c>
    </row>
    <row r="30" spans="1:13" ht="15">
      <c r="A30" s="41"/>
      <c r="B30" s="42" t="s">
        <v>39</v>
      </c>
      <c r="C30" s="30" t="s">
        <v>40</v>
      </c>
      <c r="D30" s="25"/>
      <c r="E30" s="43">
        <v>265000</v>
      </c>
      <c r="F30" s="43">
        <f>SUM(F32:F34)</f>
        <v>0</v>
      </c>
      <c r="G30" s="43">
        <f>SUM(G32:G34)</f>
        <v>265000</v>
      </c>
      <c r="H30" s="44">
        <f>SUM(H32:H34)</f>
        <v>53550</v>
      </c>
      <c r="I30" s="32">
        <f>H30/G30*100</f>
        <v>20.20754716981132</v>
      </c>
      <c r="J30" s="33">
        <f>I30-100</f>
        <v>-79.79245283018868</v>
      </c>
      <c r="K30" s="33">
        <f>H30-G30</f>
        <v>-211450</v>
      </c>
      <c r="L30" s="34">
        <f>G30-E30</f>
        <v>0</v>
      </c>
      <c r="M30" s="7">
        <f>H30-G30</f>
        <v>-211450</v>
      </c>
    </row>
    <row r="31" spans="1:13" ht="12.75" hidden="1">
      <c r="A31" s="41"/>
      <c r="B31" s="42"/>
      <c r="C31" s="30"/>
      <c r="D31" s="25"/>
      <c r="E31" s="43">
        <v>-265000</v>
      </c>
      <c r="F31" s="43">
        <f>-F30</f>
        <v>0</v>
      </c>
      <c r="G31" s="43">
        <f>-G30</f>
        <v>-265000</v>
      </c>
      <c r="H31" s="44">
        <f>-H30</f>
        <v>-53550</v>
      </c>
      <c r="I31" s="32">
        <f>H31/G31*100</f>
        <v>20.20754716981132</v>
      </c>
      <c r="J31" s="33"/>
      <c r="K31" s="33">
        <f>H31-G31</f>
        <v>211450</v>
      </c>
      <c r="L31" s="34">
        <f>G31-E31</f>
        <v>0</v>
      </c>
      <c r="M31" s="7">
        <f>H31-G31</f>
        <v>211450</v>
      </c>
    </row>
    <row r="32" spans="1:13" ht="100.5">
      <c r="A32" s="41"/>
      <c r="B32" s="48" t="s">
        <v>41</v>
      </c>
      <c r="C32" s="30"/>
      <c r="D32" s="25" t="s">
        <v>42</v>
      </c>
      <c r="E32" s="49">
        <v>265000</v>
      </c>
      <c r="F32" s="49"/>
      <c r="G32" s="49">
        <f>E32+F32</f>
        <v>265000</v>
      </c>
      <c r="H32" s="33">
        <v>0</v>
      </c>
      <c r="I32" s="32">
        <f>H32/G32*100</f>
        <v>0</v>
      </c>
      <c r="J32" s="33">
        <f>I32-100</f>
        <v>-100</v>
      </c>
      <c r="K32" s="33">
        <f>H32-G32</f>
        <v>-265000</v>
      </c>
      <c r="L32" s="34">
        <f>G32-E32</f>
        <v>0</v>
      </c>
      <c r="M32" s="7">
        <f>H32-G32</f>
        <v>-265000</v>
      </c>
    </row>
    <row r="33" spans="1:12" ht="12.75" hidden="1">
      <c r="A33" s="41"/>
      <c r="B33" s="48" t="s">
        <v>43</v>
      </c>
      <c r="C33" s="30"/>
      <c r="D33" s="25" t="s">
        <v>44</v>
      </c>
      <c r="E33" s="49">
        <v>0</v>
      </c>
      <c r="F33" s="49"/>
      <c r="G33" s="49">
        <f>E33+F33</f>
        <v>0</v>
      </c>
      <c r="H33" s="33"/>
      <c r="I33" s="32"/>
      <c r="J33" s="33"/>
      <c r="K33" s="33"/>
      <c r="L33" s="34"/>
    </row>
    <row r="34" spans="1:13" ht="12.75" hidden="1">
      <c r="A34" s="51"/>
      <c r="B34" s="48" t="s">
        <v>43</v>
      </c>
      <c r="C34" s="30"/>
      <c r="D34" s="25" t="s">
        <v>45</v>
      </c>
      <c r="E34" s="49">
        <v>0</v>
      </c>
      <c r="F34" s="49"/>
      <c r="G34" s="49">
        <f>E34+F34</f>
        <v>0</v>
      </c>
      <c r="H34" s="33">
        <v>53550</v>
      </c>
      <c r="I34" s="32" t="e">
        <f>H34/G34*100</f>
        <v>#DIV/0!</v>
      </c>
      <c r="J34" s="33" t="e">
        <f>I34-100</f>
        <v>#DIV/0!</v>
      </c>
      <c r="K34" s="33">
        <f>H34-G34</f>
        <v>53550</v>
      </c>
      <c r="L34" s="34">
        <f>G34-E34</f>
        <v>0</v>
      </c>
      <c r="M34" s="7">
        <f>H34-G34</f>
        <v>53550</v>
      </c>
    </row>
    <row r="35" spans="1:13" ht="15">
      <c r="A35" s="28" t="s">
        <v>46</v>
      </c>
      <c r="B35" s="29" t="s">
        <v>47</v>
      </c>
      <c r="C35" s="30"/>
      <c r="D35" s="25"/>
      <c r="E35" s="31">
        <v>318400</v>
      </c>
      <c r="F35" s="31">
        <f>F37</f>
        <v>0</v>
      </c>
      <c r="G35" s="31">
        <f>E35+F35</f>
        <v>318400</v>
      </c>
      <c r="H35" s="32">
        <f>H37</f>
        <v>205170.86</v>
      </c>
      <c r="I35" s="32">
        <f>H35/G35*100</f>
        <v>64.43808417085427</v>
      </c>
      <c r="J35" s="33">
        <f>I35-100</f>
        <v>-35.56191582914573</v>
      </c>
      <c r="K35" s="33">
        <f>H35-G35</f>
        <v>-113229.14000000001</v>
      </c>
      <c r="L35" s="34">
        <f>G35-E35</f>
        <v>0</v>
      </c>
      <c r="M35" s="7">
        <f>H35-G35</f>
        <v>-113229.14000000001</v>
      </c>
    </row>
    <row r="36" spans="1:13" ht="12.75" hidden="1">
      <c r="A36" s="35"/>
      <c r="B36" s="29"/>
      <c r="C36" s="30"/>
      <c r="D36" s="25"/>
      <c r="E36" s="31">
        <v>-318400</v>
      </c>
      <c r="F36" s="31">
        <f>-F35</f>
        <v>0</v>
      </c>
      <c r="G36" s="31">
        <f>-G35</f>
        <v>-318400</v>
      </c>
      <c r="H36" s="32">
        <f>-H35</f>
        <v>-205170.86</v>
      </c>
      <c r="I36" s="32">
        <f>H36/G36*100</f>
        <v>64.43808417085427</v>
      </c>
      <c r="J36" s="33"/>
      <c r="K36" s="33">
        <f>H36-G36</f>
        <v>113229.14000000001</v>
      </c>
      <c r="L36" s="34">
        <f>G36-E36</f>
        <v>0</v>
      </c>
      <c r="M36" s="7">
        <f>H36-G36</f>
        <v>113229.14000000001</v>
      </c>
    </row>
    <row r="37" spans="1:13" ht="29.25">
      <c r="A37" s="41"/>
      <c r="B37" s="52" t="s">
        <v>48</v>
      </c>
      <c r="C37" s="30" t="s">
        <v>49</v>
      </c>
      <c r="D37" s="25"/>
      <c r="E37" s="43">
        <f>SUM(E39:E44)</f>
        <v>318400</v>
      </c>
      <c r="F37" s="43">
        <f>SUM(F39:F44)</f>
        <v>0</v>
      </c>
      <c r="G37" s="43">
        <f>SUM(G39:G44)</f>
        <v>318400</v>
      </c>
      <c r="H37" s="44">
        <f>SUM(H39:H44)</f>
        <v>205170.86</v>
      </c>
      <c r="I37" s="32">
        <f>H37/G37*100</f>
        <v>64.43808417085427</v>
      </c>
      <c r="J37" s="33">
        <f>I37-100</f>
        <v>-35.56191582914573</v>
      </c>
      <c r="K37" s="33">
        <f>H37-G37</f>
        <v>-113229.14000000001</v>
      </c>
      <c r="L37" s="34">
        <f>G37-E37</f>
        <v>0</v>
      </c>
      <c r="M37" s="7">
        <f>H37-G37</f>
        <v>-113229.14000000001</v>
      </c>
    </row>
    <row r="38" spans="1:13" ht="12.75" hidden="1">
      <c r="A38" s="41"/>
      <c r="B38" s="52"/>
      <c r="C38" s="30"/>
      <c r="D38" s="25"/>
      <c r="E38" s="43">
        <f>-E37</f>
        <v>-318400</v>
      </c>
      <c r="F38" s="43">
        <f>-F37</f>
        <v>0</v>
      </c>
      <c r="G38" s="43">
        <f>-G37</f>
        <v>-318400</v>
      </c>
      <c r="H38" s="44">
        <f>-H37</f>
        <v>-205170.86</v>
      </c>
      <c r="I38" s="32">
        <f>H38/G38*100</f>
        <v>64.43808417085427</v>
      </c>
      <c r="J38" s="33"/>
      <c r="K38" s="33">
        <f>H38-G38</f>
        <v>113229.14000000001</v>
      </c>
      <c r="L38" s="34">
        <f>G38-E38</f>
        <v>0</v>
      </c>
      <c r="M38" s="7">
        <f>H38-G38</f>
        <v>113229.14000000001</v>
      </c>
    </row>
    <row r="39" spans="1:13" ht="43.5">
      <c r="A39" s="41"/>
      <c r="B39" s="48" t="s">
        <v>50</v>
      </c>
      <c r="C39" s="30"/>
      <c r="D39" s="25" t="s">
        <v>51</v>
      </c>
      <c r="E39" s="49">
        <v>7000</v>
      </c>
      <c r="F39" s="49"/>
      <c r="G39" s="49">
        <f>E39+F39</f>
        <v>7000</v>
      </c>
      <c r="H39" s="33">
        <v>6213.77</v>
      </c>
      <c r="I39" s="32">
        <f>H39/G39*100</f>
        <v>88.76814285714286</v>
      </c>
      <c r="J39" s="33">
        <f>I39-100</f>
        <v>-11.231857142857137</v>
      </c>
      <c r="K39" s="33">
        <f>H39-G39</f>
        <v>-786.2299999999996</v>
      </c>
      <c r="L39" s="34">
        <f>G39-E39</f>
        <v>0</v>
      </c>
      <c r="M39" s="7">
        <f>H39-G39</f>
        <v>-786.2299999999996</v>
      </c>
    </row>
    <row r="40" spans="1:13" ht="100.5">
      <c r="A40" s="41"/>
      <c r="B40" s="48" t="s">
        <v>52</v>
      </c>
      <c r="C40" s="30"/>
      <c r="D40" s="25" t="s">
        <v>53</v>
      </c>
      <c r="E40" s="49">
        <v>215000</v>
      </c>
      <c r="F40" s="49"/>
      <c r="G40" s="49">
        <f>E40+F40</f>
        <v>215000</v>
      </c>
      <c r="H40" s="33">
        <v>145223.12</v>
      </c>
      <c r="I40" s="32">
        <f>H40/G40*100</f>
        <v>67.54563720930233</v>
      </c>
      <c r="J40" s="33">
        <f>I40-100</f>
        <v>-32.45436279069767</v>
      </c>
      <c r="K40" s="33">
        <f>H40-G40</f>
        <v>-69776.88</v>
      </c>
      <c r="L40" s="34">
        <f>G40-E40</f>
        <v>0</v>
      </c>
      <c r="M40" s="7">
        <f>H40-G40</f>
        <v>-69776.88</v>
      </c>
    </row>
    <row r="41" spans="1:13" ht="57.75">
      <c r="A41" s="41"/>
      <c r="B41" s="48" t="s">
        <v>54</v>
      </c>
      <c r="C41" s="30"/>
      <c r="D41" s="25" t="s">
        <v>55</v>
      </c>
      <c r="E41" s="49">
        <v>2000</v>
      </c>
      <c r="F41" s="49"/>
      <c r="G41" s="49">
        <f>E41+F41</f>
        <v>2000</v>
      </c>
      <c r="H41" s="33">
        <v>1706.57</v>
      </c>
      <c r="I41" s="32">
        <f>H41/G41*100</f>
        <v>85.32849999999999</v>
      </c>
      <c r="J41" s="33">
        <f>I41-100</f>
        <v>-14.671500000000009</v>
      </c>
      <c r="K41" s="33">
        <f>H41-G41</f>
        <v>-293.43000000000006</v>
      </c>
      <c r="L41" s="34">
        <f>G41-E41</f>
        <v>0</v>
      </c>
      <c r="M41" s="7">
        <f>H41-G41</f>
        <v>-293.43000000000006</v>
      </c>
    </row>
    <row r="42" spans="1:13" ht="57.75">
      <c r="A42" s="41"/>
      <c r="B42" s="48" t="s">
        <v>30</v>
      </c>
      <c r="C42" s="30"/>
      <c r="D42" s="25" t="s">
        <v>31</v>
      </c>
      <c r="E42" s="49">
        <v>90000</v>
      </c>
      <c r="F42" s="49"/>
      <c r="G42" s="49">
        <f>E42+F42</f>
        <v>90000</v>
      </c>
      <c r="H42" s="33">
        <v>48525.9</v>
      </c>
      <c r="I42" s="32">
        <f>H42/G42*100</f>
        <v>53.91766666666666</v>
      </c>
      <c r="J42" s="33">
        <f>I42-100</f>
        <v>-46.08233333333334</v>
      </c>
      <c r="K42" s="33">
        <f>H42-G42</f>
        <v>-41474.1</v>
      </c>
      <c r="L42" s="34">
        <f>G42-E42</f>
        <v>0</v>
      </c>
      <c r="M42" s="7">
        <f>H42-G42</f>
        <v>-41474.1</v>
      </c>
    </row>
    <row r="43" spans="1:13" ht="15">
      <c r="A43" s="51"/>
      <c r="B43" s="48" t="s">
        <v>56</v>
      </c>
      <c r="C43" s="30"/>
      <c r="D43" s="25" t="s">
        <v>57</v>
      </c>
      <c r="E43" s="49">
        <v>400</v>
      </c>
      <c r="F43" s="49"/>
      <c r="G43" s="49">
        <f>E43+F43</f>
        <v>400</v>
      </c>
      <c r="H43" s="33">
        <v>183.5</v>
      </c>
      <c r="I43" s="32">
        <f>H43/G43*100</f>
        <v>45.875</v>
      </c>
      <c r="J43" s="33">
        <f>I43-100</f>
        <v>-54.125</v>
      </c>
      <c r="K43" s="33">
        <f>H43-G43</f>
        <v>-216.5</v>
      </c>
      <c r="L43" s="34">
        <f>G43-E43</f>
        <v>0</v>
      </c>
      <c r="M43" s="7">
        <f>H43-G43</f>
        <v>-216.5</v>
      </c>
    </row>
    <row r="44" spans="1:14" ht="29.25">
      <c r="A44" s="51"/>
      <c r="B44" s="48" t="s">
        <v>58</v>
      </c>
      <c r="C44" s="30"/>
      <c r="D44" s="25" t="s">
        <v>59</v>
      </c>
      <c r="E44" s="49">
        <v>4000</v>
      </c>
      <c r="F44" s="49"/>
      <c r="G44" s="49">
        <f>E44+F44</f>
        <v>4000</v>
      </c>
      <c r="H44" s="33">
        <v>3318</v>
      </c>
      <c r="I44" s="32">
        <f>H44/G44*100</f>
        <v>82.95</v>
      </c>
      <c r="J44" s="33">
        <f>I44-100</f>
        <v>-17.049999999999997</v>
      </c>
      <c r="K44" s="33">
        <f>H44-G44</f>
        <v>-682</v>
      </c>
      <c r="L44" s="34">
        <f>G44-E44</f>
        <v>0</v>
      </c>
      <c r="M44" s="7">
        <f>H44-G44</f>
        <v>-682</v>
      </c>
      <c r="N44" s="7">
        <v>3318</v>
      </c>
    </row>
    <row r="45" spans="1:13" ht="15">
      <c r="A45" s="28" t="s">
        <v>60</v>
      </c>
      <c r="B45" s="29" t="s">
        <v>61</v>
      </c>
      <c r="C45" s="30"/>
      <c r="D45" s="25"/>
      <c r="E45" s="31">
        <v>4000</v>
      </c>
      <c r="F45" s="31">
        <f>F47</f>
        <v>0</v>
      </c>
      <c r="G45" s="31">
        <f>E45+F45</f>
        <v>4000</v>
      </c>
      <c r="H45" s="32">
        <f>H47</f>
        <v>1749.03</v>
      </c>
      <c r="I45" s="32">
        <f>H45/G45*100</f>
        <v>43.72575</v>
      </c>
      <c r="J45" s="33">
        <f>I45-100</f>
        <v>-56.27425</v>
      </c>
      <c r="K45" s="33">
        <f>H45-G45</f>
        <v>-2250.9700000000003</v>
      </c>
      <c r="L45" s="34">
        <f>G45-E45</f>
        <v>0</v>
      </c>
      <c r="M45" s="7">
        <f>H45-G45</f>
        <v>-2250.9700000000003</v>
      </c>
    </row>
    <row r="46" spans="1:13" ht="12.75" hidden="1">
      <c r="A46" s="35"/>
      <c r="B46" s="29"/>
      <c r="C46" s="30"/>
      <c r="D46" s="25"/>
      <c r="E46" s="31">
        <v>-4000</v>
      </c>
      <c r="F46" s="31">
        <f>-F45</f>
        <v>0</v>
      </c>
      <c r="G46" s="31">
        <f>-G45</f>
        <v>-4000</v>
      </c>
      <c r="H46" s="32">
        <f>-H45</f>
        <v>-1749.03</v>
      </c>
      <c r="I46" s="32">
        <f>H46/G46*100</f>
        <v>43.72575</v>
      </c>
      <c r="J46" s="33"/>
      <c r="K46" s="33">
        <f>H46-G46</f>
        <v>2250.9700000000003</v>
      </c>
      <c r="L46" s="34">
        <f>G46-E46</f>
        <v>0</v>
      </c>
      <c r="M46" s="7">
        <f>H46-G46</f>
        <v>2250.9700000000003</v>
      </c>
    </row>
    <row r="47" spans="1:13" ht="15">
      <c r="A47" s="41"/>
      <c r="B47" s="52" t="s">
        <v>62</v>
      </c>
      <c r="C47" s="30" t="s">
        <v>63</v>
      </c>
      <c r="D47" s="25"/>
      <c r="E47" s="43">
        <v>4000</v>
      </c>
      <c r="F47" s="43">
        <f>SUM(F49)</f>
        <v>0</v>
      </c>
      <c r="G47" s="43">
        <f>SUM(G49)</f>
        <v>4000</v>
      </c>
      <c r="H47" s="44">
        <f>SUM(H49)</f>
        <v>1749.03</v>
      </c>
      <c r="I47" s="32">
        <f>H47/G47*100</f>
        <v>43.72575</v>
      </c>
      <c r="J47" s="33">
        <f>I47-100</f>
        <v>-56.27425</v>
      </c>
      <c r="K47" s="33">
        <f>H47-G47</f>
        <v>-2250.9700000000003</v>
      </c>
      <c r="L47" s="34">
        <f>G47-E47</f>
        <v>0</v>
      </c>
      <c r="M47" s="7">
        <f>H47-G47</f>
        <v>-2250.9700000000003</v>
      </c>
    </row>
    <row r="48" spans="1:13" ht="12.75" hidden="1">
      <c r="A48" s="41"/>
      <c r="B48" s="52"/>
      <c r="C48" s="30"/>
      <c r="D48" s="25"/>
      <c r="E48" s="43">
        <v>-4000</v>
      </c>
      <c r="F48" s="43">
        <f>-F47</f>
        <v>0</v>
      </c>
      <c r="G48" s="43">
        <f>-G47</f>
        <v>-4000</v>
      </c>
      <c r="H48" s="44">
        <f>-H47</f>
        <v>-1749.03</v>
      </c>
      <c r="I48" s="32">
        <f>H48/G48*100</f>
        <v>43.72575</v>
      </c>
      <c r="J48" s="33"/>
      <c r="K48" s="33">
        <f>H48-G48</f>
        <v>2250.9700000000003</v>
      </c>
      <c r="L48" s="34">
        <f>G48-E48</f>
        <v>0</v>
      </c>
      <c r="M48" s="7">
        <f>H48-G48</f>
        <v>2250.9700000000003</v>
      </c>
    </row>
    <row r="49" spans="1:13" ht="15">
      <c r="A49" s="41"/>
      <c r="B49" s="48" t="s">
        <v>56</v>
      </c>
      <c r="C49" s="30"/>
      <c r="D49" s="25" t="s">
        <v>57</v>
      </c>
      <c r="E49" s="49">
        <v>4000</v>
      </c>
      <c r="F49" s="49"/>
      <c r="G49" s="49">
        <f>E49+F49</f>
        <v>4000</v>
      </c>
      <c r="H49" s="33">
        <v>1749.03</v>
      </c>
      <c r="I49" s="32">
        <f>H49/G49*100</f>
        <v>43.72575</v>
      </c>
      <c r="J49" s="33">
        <f>I49-100</f>
        <v>-56.27425</v>
      </c>
      <c r="K49" s="33">
        <f>H49-G49</f>
        <v>-2250.9700000000003</v>
      </c>
      <c r="L49" s="34">
        <f>G49-E49</f>
        <v>0</v>
      </c>
      <c r="M49" s="7">
        <f>H49-G49</f>
        <v>-2250.9700000000003</v>
      </c>
    </row>
    <row r="50" spans="1:13" ht="15">
      <c r="A50" s="28" t="s">
        <v>64</v>
      </c>
      <c r="B50" s="29" t="s">
        <v>65</v>
      </c>
      <c r="C50" s="30"/>
      <c r="D50" s="25"/>
      <c r="E50" s="31">
        <v>167770</v>
      </c>
      <c r="F50" s="31">
        <f>F52+F56+F60</f>
        <v>0</v>
      </c>
      <c r="G50" s="31">
        <f>E50+F50</f>
        <v>167770</v>
      </c>
      <c r="H50" s="32">
        <f>H52+H56</f>
        <v>103239.54999999999</v>
      </c>
      <c r="I50" s="32">
        <f>H50/G50*100</f>
        <v>61.53635930142456</v>
      </c>
      <c r="J50" s="33">
        <f>I50-100</f>
        <v>-38.46364069857544</v>
      </c>
      <c r="K50" s="33">
        <f>H50-G50</f>
        <v>-64530.45000000001</v>
      </c>
      <c r="L50" s="34">
        <f>G50-E50</f>
        <v>0</v>
      </c>
      <c r="M50" s="7">
        <f>H50-G50</f>
        <v>-64530.45000000001</v>
      </c>
    </row>
    <row r="51" spans="1:13" ht="12.75" hidden="1">
      <c r="A51" s="35"/>
      <c r="B51" s="29"/>
      <c r="C51" s="30"/>
      <c r="D51" s="25"/>
      <c r="E51" s="31">
        <v>-167770</v>
      </c>
      <c r="F51" s="31">
        <f>-F50</f>
        <v>0</v>
      </c>
      <c r="G51" s="31">
        <f>-G50</f>
        <v>-167770</v>
      </c>
      <c r="H51" s="32">
        <f>-H50</f>
        <v>-103239.54999999999</v>
      </c>
      <c r="I51" s="32">
        <f>H51/G51*100</f>
        <v>61.53635930142456</v>
      </c>
      <c r="J51" s="33"/>
      <c r="K51" s="33">
        <f>H51-G51</f>
        <v>64530.45000000001</v>
      </c>
      <c r="L51" s="34">
        <f>G51-E51</f>
        <v>0</v>
      </c>
      <c r="M51" s="7">
        <f>H51-G51</f>
        <v>64530.45000000001</v>
      </c>
    </row>
    <row r="52" spans="1:13" ht="15">
      <c r="A52" s="41"/>
      <c r="B52" s="52" t="s">
        <v>66</v>
      </c>
      <c r="C52" s="30" t="s">
        <v>67</v>
      </c>
      <c r="D52" s="25"/>
      <c r="E52" s="43">
        <v>75250</v>
      </c>
      <c r="F52" s="43">
        <f>SUM(F54:F55)</f>
        <v>0</v>
      </c>
      <c r="G52" s="43">
        <f>SUM(G54:G55)</f>
        <v>75250</v>
      </c>
      <c r="H52" s="44">
        <f>SUM(H54:H55)</f>
        <v>51706.64</v>
      </c>
      <c r="I52" s="32">
        <f>H52/G52*100</f>
        <v>68.71314285714286</v>
      </c>
      <c r="J52" s="33">
        <f>I52-100</f>
        <v>-31.286857142857144</v>
      </c>
      <c r="K52" s="33">
        <f>H52-G52</f>
        <v>-23543.36</v>
      </c>
      <c r="L52" s="34">
        <f>G52-E52</f>
        <v>0</v>
      </c>
      <c r="M52" s="7">
        <f>H52-G52</f>
        <v>-23543.36</v>
      </c>
    </row>
    <row r="53" spans="1:13" ht="12.75" hidden="1">
      <c r="A53" s="41"/>
      <c r="B53" s="52"/>
      <c r="C53" s="30"/>
      <c r="D53" s="25"/>
      <c r="E53" s="43">
        <v>-75250</v>
      </c>
      <c r="F53" s="43">
        <f>-F52</f>
        <v>0</v>
      </c>
      <c r="G53" s="43">
        <f>-G52</f>
        <v>-75250</v>
      </c>
      <c r="H53" s="44">
        <f>-H52</f>
        <v>-51706.64</v>
      </c>
      <c r="I53" s="32">
        <f>H53/G53*100</f>
        <v>68.71314285714286</v>
      </c>
      <c r="J53" s="33"/>
      <c r="K53" s="33">
        <f>H53-G53</f>
        <v>23543.36</v>
      </c>
      <c r="L53" s="34">
        <f>G53-E53</f>
        <v>0</v>
      </c>
      <c r="M53" s="7">
        <f>H53-G53</f>
        <v>23543.36</v>
      </c>
    </row>
    <row r="54" spans="1:13" ht="43.5">
      <c r="A54" s="41"/>
      <c r="B54" s="48" t="s">
        <v>32</v>
      </c>
      <c r="C54" s="30"/>
      <c r="D54" s="25" t="s">
        <v>33</v>
      </c>
      <c r="E54" s="49">
        <v>74100</v>
      </c>
      <c r="F54" s="49"/>
      <c r="G54" s="49">
        <f>E54+F54</f>
        <v>74100</v>
      </c>
      <c r="H54" s="33">
        <v>51057</v>
      </c>
      <c r="I54" s="32">
        <f>H54/G54*100</f>
        <v>68.90283400809717</v>
      </c>
      <c r="J54" s="33">
        <f>I54-100</f>
        <v>-31.097165991902827</v>
      </c>
      <c r="K54" s="33">
        <f>H54-G54</f>
        <v>-23043</v>
      </c>
      <c r="L54" s="34">
        <f>G54-E54</f>
        <v>0</v>
      </c>
      <c r="M54" s="7">
        <f>H54-G54</f>
        <v>-23043</v>
      </c>
    </row>
    <row r="55" spans="1:13" ht="57.75">
      <c r="A55" s="41"/>
      <c r="B55" s="48" t="s">
        <v>68</v>
      </c>
      <c r="C55" s="30"/>
      <c r="D55" s="25" t="s">
        <v>69</v>
      </c>
      <c r="E55" s="49">
        <v>1150</v>
      </c>
      <c r="F55" s="49"/>
      <c r="G55" s="49">
        <f>E55+F55</f>
        <v>1150</v>
      </c>
      <c r="H55" s="33">
        <v>649.64</v>
      </c>
      <c r="I55" s="32">
        <f>H55/G55*100</f>
        <v>56.49043478260869</v>
      </c>
      <c r="J55" s="33">
        <f>I55-100</f>
        <v>-43.50956521739131</v>
      </c>
      <c r="K55" s="33">
        <f>H55-G55</f>
        <v>-500.36</v>
      </c>
      <c r="L55" s="34">
        <f>G55-E55</f>
        <v>0</v>
      </c>
      <c r="M55" s="7">
        <f>H55-G55</f>
        <v>-500.36</v>
      </c>
    </row>
    <row r="56" spans="1:13" ht="15">
      <c r="A56" s="41"/>
      <c r="B56" s="52" t="s">
        <v>70</v>
      </c>
      <c r="C56" s="30" t="s">
        <v>71</v>
      </c>
      <c r="D56" s="25"/>
      <c r="E56" s="43">
        <v>90000</v>
      </c>
      <c r="F56" s="43">
        <f>SUM(F58:F59)</f>
        <v>0</v>
      </c>
      <c r="G56" s="43">
        <f>SUM(G58:G59)</f>
        <v>90000</v>
      </c>
      <c r="H56" s="44">
        <f>SUM(H58:H59)</f>
        <v>51532.909999999996</v>
      </c>
      <c r="I56" s="32">
        <f>H56/G56*100</f>
        <v>57.25878888888889</v>
      </c>
      <c r="J56" s="33">
        <f>I56-100</f>
        <v>-42.74121111111111</v>
      </c>
      <c r="K56" s="33">
        <f>H56-G56</f>
        <v>-38467.090000000004</v>
      </c>
      <c r="L56" s="34">
        <f>G56-E56</f>
        <v>0</v>
      </c>
      <c r="M56" s="7">
        <f>H56-G56</f>
        <v>-38467.090000000004</v>
      </c>
    </row>
    <row r="57" spans="1:13" ht="12.75" hidden="1">
      <c r="A57" s="41"/>
      <c r="B57" s="52"/>
      <c r="C57" s="30"/>
      <c r="D57" s="25"/>
      <c r="E57" s="43">
        <v>-90000</v>
      </c>
      <c r="F57" s="43">
        <f>-F56</f>
        <v>0</v>
      </c>
      <c r="G57" s="43">
        <f>-G56</f>
        <v>-90000</v>
      </c>
      <c r="H57" s="44">
        <f>-H56</f>
        <v>-51532.909999999996</v>
      </c>
      <c r="I57" s="32">
        <f>H57/G57*100</f>
        <v>57.25878888888889</v>
      </c>
      <c r="J57" s="33"/>
      <c r="K57" s="33">
        <f>H57-G57</f>
        <v>38467.090000000004</v>
      </c>
      <c r="L57" s="34">
        <f>G57-E57</f>
        <v>0</v>
      </c>
      <c r="M57" s="7">
        <f>H57-G57</f>
        <v>38467.090000000004</v>
      </c>
    </row>
    <row r="58" spans="1:13" ht="15">
      <c r="A58" s="41"/>
      <c r="B58" s="48" t="s">
        <v>56</v>
      </c>
      <c r="C58" s="30"/>
      <c r="D58" s="25" t="s">
        <v>57</v>
      </c>
      <c r="E58" s="49">
        <v>90000</v>
      </c>
      <c r="F58" s="49"/>
      <c r="G58" s="49">
        <f>E58+F58</f>
        <v>90000</v>
      </c>
      <c r="H58" s="33">
        <v>41504.17</v>
      </c>
      <c r="I58" s="32">
        <f>H58/G58*100</f>
        <v>46.11574444444444</v>
      </c>
      <c r="J58" s="33">
        <f>I58-100</f>
        <v>-53.88425555555556</v>
      </c>
      <c r="K58" s="33">
        <f>H58-G58</f>
        <v>-48495.83</v>
      </c>
      <c r="L58" s="34">
        <f>G58-E58</f>
        <v>0</v>
      </c>
      <c r="M58" s="7">
        <f>H58-G58</f>
        <v>-48495.83</v>
      </c>
    </row>
    <row r="59" spans="1:13" ht="12.75" hidden="1">
      <c r="A59" s="41"/>
      <c r="B59" s="48" t="s">
        <v>72</v>
      </c>
      <c r="C59" s="30"/>
      <c r="D59" s="25" t="s">
        <v>73</v>
      </c>
      <c r="E59" s="49">
        <v>0</v>
      </c>
      <c r="F59" s="49"/>
      <c r="G59" s="49">
        <f>E59+F59</f>
        <v>0</v>
      </c>
      <c r="H59" s="33">
        <v>10028.74</v>
      </c>
      <c r="I59" s="32" t="e">
        <f>H59/G59*100</f>
        <v>#DIV/0!</v>
      </c>
      <c r="J59" s="33" t="e">
        <f>I59-100</f>
        <v>#DIV/0!</v>
      </c>
      <c r="K59" s="33">
        <f>H59-G59</f>
        <v>10028.74</v>
      </c>
      <c r="L59" s="34">
        <f>G59-E59</f>
        <v>0</v>
      </c>
      <c r="M59" s="7">
        <f>H59-G59</f>
        <v>10028.74</v>
      </c>
    </row>
    <row r="60" spans="1:12" ht="15">
      <c r="A60" s="41"/>
      <c r="B60" s="52" t="s">
        <v>28</v>
      </c>
      <c r="C60" s="30" t="s">
        <v>74</v>
      </c>
      <c r="D60" s="25"/>
      <c r="E60" s="43">
        <v>2520</v>
      </c>
      <c r="F60" s="43">
        <f>SUM(F62)</f>
        <v>0</v>
      </c>
      <c r="G60" s="43">
        <f>SUM(G62)</f>
        <v>2520</v>
      </c>
      <c r="H60" s="44"/>
      <c r="I60" s="32"/>
      <c r="J60" s="33"/>
      <c r="K60" s="33"/>
      <c r="L60" s="34">
        <f>G60-E60</f>
        <v>0</v>
      </c>
    </row>
    <row r="61" spans="1:12" ht="12.75" hidden="1">
      <c r="A61" s="41"/>
      <c r="B61" s="52"/>
      <c r="C61" s="30"/>
      <c r="D61" s="25"/>
      <c r="E61" s="43">
        <v>-2520</v>
      </c>
      <c r="F61" s="43">
        <f>-F60</f>
        <v>0</v>
      </c>
      <c r="G61" s="43">
        <f>-G60</f>
        <v>-2520</v>
      </c>
      <c r="H61" s="44"/>
      <c r="I61" s="32"/>
      <c r="J61" s="33"/>
      <c r="K61" s="33"/>
      <c r="L61" s="34"/>
    </row>
    <row r="62" spans="1:12" ht="29.25">
      <c r="A62" s="41"/>
      <c r="B62" s="48" t="s">
        <v>75</v>
      </c>
      <c r="C62" s="30"/>
      <c r="D62" s="25" t="s">
        <v>76</v>
      </c>
      <c r="E62" s="49">
        <v>2520</v>
      </c>
      <c r="F62" s="49"/>
      <c r="G62" s="49">
        <f>E62+F62</f>
        <v>2520</v>
      </c>
      <c r="H62" s="33"/>
      <c r="I62" s="32"/>
      <c r="J62" s="33"/>
      <c r="K62" s="33"/>
      <c r="L62" s="34"/>
    </row>
    <row r="63" spans="1:13" ht="72">
      <c r="A63" s="28" t="s">
        <v>77</v>
      </c>
      <c r="B63" s="53" t="s">
        <v>78</v>
      </c>
      <c r="C63" s="30"/>
      <c r="D63" s="25"/>
      <c r="E63" s="31">
        <f>E65+E68</f>
        <v>1490</v>
      </c>
      <c r="F63" s="31">
        <f>F65+F68</f>
        <v>8473</v>
      </c>
      <c r="G63" s="31">
        <f>G65+G68</f>
        <v>9963</v>
      </c>
      <c r="H63" s="32">
        <f>H65</f>
        <v>984</v>
      </c>
      <c r="I63" s="32">
        <f>H63/G63*100</f>
        <v>9.876543209876543</v>
      </c>
      <c r="J63" s="33">
        <f>I63-100</f>
        <v>-90.12345679012346</v>
      </c>
      <c r="K63" s="33">
        <f>H63-G63</f>
        <v>-8979</v>
      </c>
      <c r="L63" s="34">
        <f>G63-E63</f>
        <v>8473</v>
      </c>
      <c r="M63" s="7">
        <f>H63-G63</f>
        <v>-8979</v>
      </c>
    </row>
    <row r="64" spans="1:13" ht="12.75" hidden="1">
      <c r="A64" s="35"/>
      <c r="B64" s="53"/>
      <c r="C64" s="30"/>
      <c r="D64" s="25"/>
      <c r="E64" s="31">
        <v>-1490</v>
      </c>
      <c r="F64" s="31">
        <f>-F63</f>
        <v>-8473</v>
      </c>
      <c r="G64" s="31">
        <f>-G63</f>
        <v>-9963</v>
      </c>
      <c r="H64" s="32">
        <f>-H63</f>
        <v>-984</v>
      </c>
      <c r="I64" s="32">
        <f>H64/G64*100</f>
        <v>9.876543209876543</v>
      </c>
      <c r="J64" s="33"/>
      <c r="K64" s="33">
        <f>H64-G64</f>
        <v>8979</v>
      </c>
      <c r="L64" s="34">
        <f>G64-E64</f>
        <v>-8473</v>
      </c>
      <c r="M64" s="7">
        <f>H64-G64</f>
        <v>8979</v>
      </c>
    </row>
    <row r="65" spans="1:13" ht="43.5">
      <c r="A65" s="41"/>
      <c r="B65" s="52" t="s">
        <v>79</v>
      </c>
      <c r="C65" s="30" t="s">
        <v>80</v>
      </c>
      <c r="D65" s="25"/>
      <c r="E65" s="43">
        <v>1490</v>
      </c>
      <c r="F65" s="43">
        <f>SUM(F67)</f>
        <v>0</v>
      </c>
      <c r="G65" s="43">
        <f>SUM(G67)</f>
        <v>1490</v>
      </c>
      <c r="H65" s="44">
        <f>SUM(H67)</f>
        <v>984</v>
      </c>
      <c r="I65" s="32">
        <f>H65/G65*100</f>
        <v>66.04026845637584</v>
      </c>
      <c r="J65" s="33">
        <f>I65-100</f>
        <v>-33.95973154362416</v>
      </c>
      <c r="K65" s="33">
        <f>H65-G65</f>
        <v>-506</v>
      </c>
      <c r="L65" s="34">
        <f>G65-E65</f>
        <v>0</v>
      </c>
      <c r="M65" s="7">
        <f>H65-G65</f>
        <v>-506</v>
      </c>
    </row>
    <row r="66" spans="1:13" ht="12.75" hidden="1">
      <c r="A66" s="41"/>
      <c r="B66" s="54"/>
      <c r="C66" s="55"/>
      <c r="D66" s="56"/>
      <c r="E66" s="57">
        <v>-1490</v>
      </c>
      <c r="F66" s="57">
        <f>-F65</f>
        <v>0</v>
      </c>
      <c r="G66" s="57">
        <f>-G65</f>
        <v>-1490</v>
      </c>
      <c r="H66" s="58">
        <f>-H65</f>
        <v>-984</v>
      </c>
      <c r="I66" s="32">
        <f>H66/G66*100</f>
        <v>66.04026845637584</v>
      </c>
      <c r="J66" s="59"/>
      <c r="K66" s="33">
        <f>H66-G66</f>
        <v>506</v>
      </c>
      <c r="L66" s="34">
        <f>G66-E66</f>
        <v>0</v>
      </c>
      <c r="M66" s="7">
        <f>H66-G66</f>
        <v>506</v>
      </c>
    </row>
    <row r="67" spans="1:13" s="66" customFormat="1" ht="72">
      <c r="A67" s="60"/>
      <c r="B67" s="61" t="s">
        <v>81</v>
      </c>
      <c r="C67" s="62"/>
      <c r="D67" s="63" t="s">
        <v>33</v>
      </c>
      <c r="E67" s="64">
        <v>1490</v>
      </c>
      <c r="F67" s="64"/>
      <c r="G67" s="64">
        <f>E67+F67</f>
        <v>1490</v>
      </c>
      <c r="H67" s="65">
        <v>984</v>
      </c>
      <c r="I67" s="32">
        <f>H67/G67*100</f>
        <v>66.04026845637584</v>
      </c>
      <c r="J67" s="65">
        <f>I67-100</f>
        <v>-33.95973154362416</v>
      </c>
      <c r="K67" s="33">
        <f>H67-G67</f>
        <v>-506</v>
      </c>
      <c r="L67" s="34">
        <f>G67-E67</f>
        <v>0</v>
      </c>
      <c r="M67" s="7">
        <f>H67-G67</f>
        <v>-506</v>
      </c>
    </row>
    <row r="68" spans="2:13" s="8" customFormat="1" ht="29.25">
      <c r="B68" s="67" t="s">
        <v>82</v>
      </c>
      <c r="C68" s="68" t="s">
        <v>83</v>
      </c>
      <c r="D68" s="69"/>
      <c r="E68" s="70">
        <f>SUM(E70)</f>
        <v>0</v>
      </c>
      <c r="F68" s="70">
        <f>SUM(F70)</f>
        <v>8473</v>
      </c>
      <c r="G68" s="70">
        <f>SUM(G70)</f>
        <v>8473</v>
      </c>
      <c r="H68" s="71"/>
      <c r="I68" s="72"/>
      <c r="J68" s="71"/>
      <c r="K68" s="71"/>
      <c r="L68" s="34"/>
      <c r="M68" s="7"/>
    </row>
    <row r="69" spans="1:13" s="66" customFormat="1" ht="12.75" hidden="1">
      <c r="A69" s="73"/>
      <c r="B69" s="61"/>
      <c r="C69" s="62"/>
      <c r="D69" s="63"/>
      <c r="E69" s="64">
        <f>-E68</f>
        <v>0</v>
      </c>
      <c r="F69" s="64">
        <f>-F68</f>
        <v>-8473</v>
      </c>
      <c r="G69" s="64">
        <f>-G68</f>
        <v>-8473</v>
      </c>
      <c r="H69" s="65"/>
      <c r="I69" s="32"/>
      <c r="J69" s="65"/>
      <c r="K69" s="33"/>
      <c r="L69" s="34"/>
      <c r="M69" s="7"/>
    </row>
    <row r="70" spans="1:13" s="66" customFormat="1" ht="72">
      <c r="A70" s="73"/>
      <c r="B70" s="61" t="s">
        <v>81</v>
      </c>
      <c r="C70" s="62"/>
      <c r="D70" s="63" t="s">
        <v>33</v>
      </c>
      <c r="E70" s="64"/>
      <c r="F70" s="64">
        <v>8473</v>
      </c>
      <c r="G70" s="64">
        <f>E70+F70</f>
        <v>8473</v>
      </c>
      <c r="H70" s="65"/>
      <c r="I70" s="32"/>
      <c r="J70" s="65"/>
      <c r="K70" s="33"/>
      <c r="L70" s="34"/>
      <c r="M70" s="7"/>
    </row>
    <row r="71" spans="1:15" s="81" customFormat="1" ht="114.75">
      <c r="A71" s="74" t="s">
        <v>84</v>
      </c>
      <c r="B71" s="75" t="s">
        <v>85</v>
      </c>
      <c r="C71" s="76"/>
      <c r="D71" s="77"/>
      <c r="E71" s="78">
        <v>6732822</v>
      </c>
      <c r="F71" s="78">
        <f>F73+F77+F84+F96+F102</f>
        <v>0</v>
      </c>
      <c r="G71" s="78">
        <f>E71+F71</f>
        <v>6732822</v>
      </c>
      <c r="H71" s="79">
        <f>H73+H77+H84+H96+H102</f>
        <v>4539824.69</v>
      </c>
      <c r="I71" s="32">
        <f>H71/G71*100</f>
        <v>67.42825950247907</v>
      </c>
      <c r="J71" s="80">
        <f>I71-100</f>
        <v>-32.571740497520935</v>
      </c>
      <c r="K71" s="33">
        <f>H71-G71</f>
        <v>-2192997.3099999996</v>
      </c>
      <c r="L71" s="34">
        <f>G71-E71</f>
        <v>0</v>
      </c>
      <c r="M71" s="7">
        <f>H71-G71</f>
        <v>-2192997.3099999996</v>
      </c>
      <c r="O71" s="82">
        <f>G73+G77+G84+G96+G102</f>
        <v>6732822</v>
      </c>
    </row>
    <row r="72" spans="1:13" s="8" customFormat="1" ht="12.75" hidden="1">
      <c r="A72" s="35"/>
      <c r="B72" s="83"/>
      <c r="C72" s="84"/>
      <c r="D72" s="85"/>
      <c r="E72" s="86">
        <v>-6732822</v>
      </c>
      <c r="F72" s="86">
        <f>-F71</f>
        <v>0</v>
      </c>
      <c r="G72" s="86">
        <f>-G71</f>
        <v>-6732822</v>
      </c>
      <c r="H72" s="87">
        <f>-H71</f>
        <v>-4539824.69</v>
      </c>
      <c r="I72" s="32">
        <f>H72/G72*100</f>
        <v>67.42825950247907</v>
      </c>
      <c r="J72" s="88"/>
      <c r="K72" s="33">
        <f>H72-G72</f>
        <v>2192997.3099999996</v>
      </c>
      <c r="L72" s="34">
        <f>G72-E72</f>
        <v>0</v>
      </c>
      <c r="M72" s="7">
        <f>H72-G72</f>
        <v>2192997.3099999996</v>
      </c>
    </row>
    <row r="73" spans="1:13" ht="29.25">
      <c r="A73" s="41"/>
      <c r="B73" s="52" t="s">
        <v>86</v>
      </c>
      <c r="C73" s="30" t="s">
        <v>87</v>
      </c>
      <c r="D73" s="25"/>
      <c r="E73" s="43">
        <v>1500</v>
      </c>
      <c r="F73" s="43">
        <f>SUM(F75)</f>
        <v>0</v>
      </c>
      <c r="G73" s="43">
        <f>SUM(G75:G76)</f>
        <v>1500</v>
      </c>
      <c r="H73" s="44">
        <f>SUM(H75:H76)</f>
        <v>1028.72</v>
      </c>
      <c r="I73" s="32">
        <f>H73/G73*100</f>
        <v>68.58133333333333</v>
      </c>
      <c r="J73" s="33">
        <f>I73-100</f>
        <v>-31.418666666666667</v>
      </c>
      <c r="K73" s="33">
        <f>H73-G73</f>
        <v>-471.28</v>
      </c>
      <c r="L73" s="34">
        <f>G73-E73</f>
        <v>0</v>
      </c>
      <c r="M73" s="7">
        <f>H73-G73</f>
        <v>-471.28</v>
      </c>
    </row>
    <row r="74" spans="1:13" ht="12.75" hidden="1">
      <c r="A74" s="41"/>
      <c r="B74" s="52"/>
      <c r="C74" s="30"/>
      <c r="D74" s="25"/>
      <c r="E74" s="43">
        <v>-1500</v>
      </c>
      <c r="F74" s="43">
        <f>-F73</f>
        <v>0</v>
      </c>
      <c r="G74" s="43">
        <f>-G73</f>
        <v>-1500</v>
      </c>
      <c r="H74" s="44">
        <f>-H73</f>
        <v>-1028.72</v>
      </c>
      <c r="I74" s="32">
        <f>H74/G74*100</f>
        <v>68.58133333333333</v>
      </c>
      <c r="J74" s="33"/>
      <c r="K74" s="33">
        <f>H74-G74</f>
        <v>471.28</v>
      </c>
      <c r="L74" s="34">
        <f>G74-E74</f>
        <v>0</v>
      </c>
      <c r="M74" s="7">
        <f>H74-G74</f>
        <v>471.28</v>
      </c>
    </row>
    <row r="75" spans="1:13" ht="43.5">
      <c r="A75" s="41"/>
      <c r="B75" s="48" t="s">
        <v>88</v>
      </c>
      <c r="C75" s="30"/>
      <c r="D75" s="25" t="s">
        <v>89</v>
      </c>
      <c r="E75" s="49">
        <v>1500</v>
      </c>
      <c r="F75" s="49"/>
      <c r="G75" s="49">
        <f>E75+F75</f>
        <v>1500</v>
      </c>
      <c r="H75" s="33">
        <v>651.72</v>
      </c>
      <c r="I75" s="32">
        <f>H75/G75*100</f>
        <v>43.448</v>
      </c>
      <c r="J75" s="33">
        <f>I75-100</f>
        <v>-56.552</v>
      </c>
      <c r="K75" s="33">
        <f>H75-G75</f>
        <v>-848.28</v>
      </c>
      <c r="L75" s="34">
        <f>G75-E75</f>
        <v>0</v>
      </c>
      <c r="M75" s="7">
        <f>H75-G75</f>
        <v>-848.28</v>
      </c>
    </row>
    <row r="76" spans="1:14" ht="12.75" hidden="1">
      <c r="A76" s="41"/>
      <c r="B76" s="61" t="s">
        <v>90</v>
      </c>
      <c r="C76" s="30"/>
      <c r="D76" s="25" t="s">
        <v>91</v>
      </c>
      <c r="E76" s="49">
        <v>0</v>
      </c>
      <c r="F76" s="49"/>
      <c r="G76" s="49">
        <f>E76+F76</f>
        <v>0</v>
      </c>
      <c r="H76" s="33">
        <v>377</v>
      </c>
      <c r="I76" s="32" t="e">
        <f>H76/G76*100</f>
        <v>#DIV/0!</v>
      </c>
      <c r="J76" s="33"/>
      <c r="K76" s="33">
        <f>H76-G76</f>
        <v>377</v>
      </c>
      <c r="L76" s="34">
        <f>G76-E76</f>
        <v>0</v>
      </c>
      <c r="M76" s="7">
        <f>H76-G76</f>
        <v>377</v>
      </c>
      <c r="N76" s="6"/>
    </row>
    <row r="77" spans="1:13" ht="86.25">
      <c r="A77" s="41"/>
      <c r="B77" s="52" t="s">
        <v>92</v>
      </c>
      <c r="C77" s="30" t="s">
        <v>93</v>
      </c>
      <c r="D77" s="25"/>
      <c r="E77" s="43">
        <v>2342808</v>
      </c>
      <c r="F77" s="43">
        <f>SUM(F79:F83)</f>
        <v>0</v>
      </c>
      <c r="G77" s="43">
        <f>SUM(G79:G83)</f>
        <v>2342808</v>
      </c>
      <c r="H77" s="44">
        <f>SUM(H79:H83)</f>
        <v>1678354.94</v>
      </c>
      <c r="I77" s="32">
        <f>H77/G77*100</f>
        <v>71.63860376095693</v>
      </c>
      <c r="J77" s="33">
        <f>I77-100</f>
        <v>-28.361396239043074</v>
      </c>
      <c r="K77" s="33">
        <f>H77-G77</f>
        <v>-664453.06</v>
      </c>
      <c r="L77" s="34">
        <f>G77-E77</f>
        <v>0</v>
      </c>
      <c r="M77" s="7">
        <f>H77-G77</f>
        <v>-664453.06</v>
      </c>
    </row>
    <row r="78" spans="1:13" ht="12.75" hidden="1">
      <c r="A78" s="41"/>
      <c r="B78" s="52"/>
      <c r="C78" s="30"/>
      <c r="D78" s="25"/>
      <c r="E78" s="43">
        <v>-2342808</v>
      </c>
      <c r="F78" s="43">
        <f>-F77</f>
        <v>0</v>
      </c>
      <c r="G78" s="43">
        <f>-G77</f>
        <v>-2342808</v>
      </c>
      <c r="H78" s="44">
        <f>-H77</f>
        <v>-1678354.94</v>
      </c>
      <c r="I78" s="32">
        <f>H78/G78*100</f>
        <v>71.63860376095693</v>
      </c>
      <c r="J78" s="33"/>
      <c r="K78" s="33">
        <f>H78-G78</f>
        <v>664453.06</v>
      </c>
      <c r="L78" s="34">
        <f>G78-E78</f>
        <v>0</v>
      </c>
      <c r="M78" s="7">
        <f>H78-G78</f>
        <v>664453.06</v>
      </c>
    </row>
    <row r="79" spans="1:13" ht="15">
      <c r="A79" s="41"/>
      <c r="B79" s="48" t="s">
        <v>94</v>
      </c>
      <c r="C79" s="30"/>
      <c r="D79" s="25" t="s">
        <v>95</v>
      </c>
      <c r="E79" s="49">
        <v>1900000</v>
      </c>
      <c r="F79" s="49"/>
      <c r="G79" s="49">
        <f>E79+F79</f>
        <v>1900000</v>
      </c>
      <c r="H79" s="33">
        <v>1340720.76</v>
      </c>
      <c r="I79" s="32">
        <f>H79/G79*100</f>
        <v>70.56425052631579</v>
      </c>
      <c r="J79" s="33">
        <f>I79-100</f>
        <v>-29.43574947368421</v>
      </c>
      <c r="K79" s="33">
        <f>H79-G79</f>
        <v>-559279.24</v>
      </c>
      <c r="L79" s="34">
        <f>G79-E79</f>
        <v>0</v>
      </c>
      <c r="M79" s="7">
        <f>H79-G79</f>
        <v>-559279.24</v>
      </c>
    </row>
    <row r="80" spans="1:13" ht="15">
      <c r="A80" s="41"/>
      <c r="B80" s="48" t="s">
        <v>96</v>
      </c>
      <c r="C80" s="30"/>
      <c r="D80" s="25" t="s">
        <v>97</v>
      </c>
      <c r="E80" s="49">
        <v>137640</v>
      </c>
      <c r="F80" s="49"/>
      <c r="G80" s="49">
        <f>E80+F80</f>
        <v>137640</v>
      </c>
      <c r="H80" s="33">
        <v>115891.18</v>
      </c>
      <c r="I80" s="32">
        <f>H80/G80*100</f>
        <v>84.19876489392618</v>
      </c>
      <c r="J80" s="33">
        <f>I80-100</f>
        <v>-15.801235106073818</v>
      </c>
      <c r="K80" s="33">
        <f>H80-G80</f>
        <v>-21748.820000000007</v>
      </c>
      <c r="L80" s="34">
        <f>G80-E80</f>
        <v>0</v>
      </c>
      <c r="M80" s="7">
        <f>H80-G80</f>
        <v>-21748.820000000007</v>
      </c>
    </row>
    <row r="81" spans="1:13" ht="15">
      <c r="A81" s="41"/>
      <c r="B81" s="48" t="s">
        <v>98</v>
      </c>
      <c r="C81" s="30"/>
      <c r="D81" s="25" t="s">
        <v>99</v>
      </c>
      <c r="E81" s="49">
        <v>300000</v>
      </c>
      <c r="F81" s="49"/>
      <c r="G81" s="49">
        <f>E81+F81</f>
        <v>300000</v>
      </c>
      <c r="H81" s="33">
        <v>215162</v>
      </c>
      <c r="I81" s="32">
        <f>H81/G81*100</f>
        <v>71.72066666666666</v>
      </c>
      <c r="J81" s="33">
        <f>I81-100</f>
        <v>-28.27933333333334</v>
      </c>
      <c r="K81" s="33">
        <f>H81-G81</f>
        <v>-84838</v>
      </c>
      <c r="L81" s="34">
        <f>G81-E81</f>
        <v>0</v>
      </c>
      <c r="M81" s="7">
        <f>H81-G81</f>
        <v>-84838</v>
      </c>
    </row>
    <row r="82" spans="1:14" ht="18.75" customHeight="1">
      <c r="A82" s="41"/>
      <c r="B82" s="48" t="s">
        <v>100</v>
      </c>
      <c r="C82" s="30"/>
      <c r="D82" s="25" t="s">
        <v>101</v>
      </c>
      <c r="E82" s="49">
        <v>4168</v>
      </c>
      <c r="F82" s="49"/>
      <c r="G82" s="49">
        <f>E82+F82</f>
        <v>4168</v>
      </c>
      <c r="H82" s="33">
        <v>5424</v>
      </c>
      <c r="I82" s="32">
        <f>H82/G82*100</f>
        <v>130.13435700575815</v>
      </c>
      <c r="J82" s="33">
        <f>I82-100</f>
        <v>30.134357005758147</v>
      </c>
      <c r="K82" s="33">
        <f>H82-G82</f>
        <v>1256</v>
      </c>
      <c r="L82" s="34">
        <f>G82-E82</f>
        <v>0</v>
      </c>
      <c r="M82" s="7">
        <f>H82-G82</f>
        <v>1256</v>
      </c>
      <c r="N82" s="1">
        <v>1424</v>
      </c>
    </row>
    <row r="83" spans="1:14" ht="29.25">
      <c r="A83" s="41"/>
      <c r="B83" s="48" t="s">
        <v>102</v>
      </c>
      <c r="C83" s="30"/>
      <c r="D83" s="25" t="s">
        <v>103</v>
      </c>
      <c r="E83" s="49">
        <v>1000</v>
      </c>
      <c r="F83" s="49"/>
      <c r="G83" s="49">
        <f>E83+F83</f>
        <v>1000</v>
      </c>
      <c r="H83" s="33">
        <v>1157</v>
      </c>
      <c r="I83" s="32">
        <f>H83/G83*100</f>
        <v>115.7</v>
      </c>
      <c r="J83" s="33">
        <f>I83-100</f>
        <v>15.700000000000003</v>
      </c>
      <c r="K83" s="33">
        <f>H83-G83</f>
        <v>157</v>
      </c>
      <c r="L83" s="34">
        <f>G83-E83</f>
        <v>0</v>
      </c>
      <c r="M83" s="7">
        <f>H83-G83</f>
        <v>157</v>
      </c>
      <c r="N83" s="1">
        <v>157</v>
      </c>
    </row>
    <row r="84" spans="1:13" ht="86.25">
      <c r="A84" s="41"/>
      <c r="B84" s="52" t="s">
        <v>104</v>
      </c>
      <c r="C84" s="30" t="s">
        <v>105</v>
      </c>
      <c r="D84" s="25"/>
      <c r="E84" s="43">
        <v>1526800</v>
      </c>
      <c r="F84" s="43">
        <f>SUM(F86:F95)</f>
        <v>0</v>
      </c>
      <c r="G84" s="43">
        <f>E84+F84</f>
        <v>1526800</v>
      </c>
      <c r="H84" s="44">
        <f>SUM(H86:H95)</f>
        <v>1156459.01</v>
      </c>
      <c r="I84" s="32">
        <f>H84/G84*100</f>
        <v>75.74397498035106</v>
      </c>
      <c r="J84" s="33">
        <f>I84-100</f>
        <v>-24.256025019648945</v>
      </c>
      <c r="K84" s="33">
        <f>H84-G84</f>
        <v>-370340.99</v>
      </c>
      <c r="L84" s="34">
        <f>G84-E84</f>
        <v>0</v>
      </c>
      <c r="M84" s="7">
        <f>H84-G84</f>
        <v>-370340.99</v>
      </c>
    </row>
    <row r="85" spans="1:13" ht="12.75" hidden="1">
      <c r="A85" s="41"/>
      <c r="B85" s="52"/>
      <c r="C85" s="30"/>
      <c r="D85" s="25"/>
      <c r="E85" s="43">
        <v>-1526800</v>
      </c>
      <c r="F85" s="43">
        <f>-F84</f>
        <v>0</v>
      </c>
      <c r="G85" s="43">
        <f>-G84</f>
        <v>-1526800</v>
      </c>
      <c r="H85" s="44">
        <f>-H84</f>
        <v>-1156459.01</v>
      </c>
      <c r="I85" s="32">
        <f>H85/G85*100</f>
        <v>75.74397498035106</v>
      </c>
      <c r="J85" s="33"/>
      <c r="K85" s="33">
        <f>H85-G85</f>
        <v>370340.99</v>
      </c>
      <c r="L85" s="34">
        <f>G85-E85</f>
        <v>0</v>
      </c>
      <c r="M85" s="7">
        <f>H85-G85</f>
        <v>370340.99</v>
      </c>
    </row>
    <row r="86" spans="1:13" ht="15">
      <c r="A86" s="41"/>
      <c r="B86" s="48" t="s">
        <v>94</v>
      </c>
      <c r="C86" s="30"/>
      <c r="D86" s="25" t="s">
        <v>95</v>
      </c>
      <c r="E86" s="49">
        <v>600000</v>
      </c>
      <c r="F86" s="49"/>
      <c r="G86" s="49">
        <f>E86+F86</f>
        <v>600000</v>
      </c>
      <c r="H86" s="33">
        <v>385624.14</v>
      </c>
      <c r="I86" s="32">
        <f>H86/G86*100</f>
        <v>64.27069</v>
      </c>
      <c r="J86" s="33">
        <f>I86-100</f>
        <v>-35.72931</v>
      </c>
      <c r="K86" s="33">
        <f>H86-G86</f>
        <v>-214375.86</v>
      </c>
      <c r="L86" s="34">
        <f>G86-E86</f>
        <v>0</v>
      </c>
      <c r="M86" s="7">
        <f>H86-G86</f>
        <v>-214375.86</v>
      </c>
    </row>
    <row r="87" spans="1:13" ht="15">
      <c r="A87" s="41"/>
      <c r="B87" s="48" t="s">
        <v>96</v>
      </c>
      <c r="C87" s="30"/>
      <c r="D87" s="25" t="s">
        <v>97</v>
      </c>
      <c r="E87" s="49">
        <v>713000</v>
      </c>
      <c r="F87" s="49"/>
      <c r="G87" s="49">
        <f>E87+F87</f>
        <v>713000</v>
      </c>
      <c r="H87" s="33">
        <v>575559.04</v>
      </c>
      <c r="I87" s="32">
        <f>H87/G87*100</f>
        <v>80.72356802244039</v>
      </c>
      <c r="J87" s="33">
        <f>I87-100</f>
        <v>-19.27643197755961</v>
      </c>
      <c r="K87" s="33">
        <f>H87-G87</f>
        <v>-137440.95999999996</v>
      </c>
      <c r="L87" s="34">
        <f>G87-E87</f>
        <v>0</v>
      </c>
      <c r="M87" s="7">
        <f>H87-G87</f>
        <v>-137440.95999999996</v>
      </c>
    </row>
    <row r="88" spans="1:13" ht="15">
      <c r="A88" s="41"/>
      <c r="B88" s="48" t="s">
        <v>98</v>
      </c>
      <c r="C88" s="30"/>
      <c r="D88" s="25" t="s">
        <v>99</v>
      </c>
      <c r="E88" s="49">
        <v>2200</v>
      </c>
      <c r="F88" s="49"/>
      <c r="G88" s="49">
        <f>E88+F88</f>
        <v>2200</v>
      </c>
      <c r="H88" s="33">
        <v>-285</v>
      </c>
      <c r="I88" s="32">
        <f>H88/G88*100</f>
        <v>-12.954545454545455</v>
      </c>
      <c r="J88" s="33">
        <f>I88-100</f>
        <v>-112.95454545454545</v>
      </c>
      <c r="K88" s="33">
        <f>H88-G88</f>
        <v>-2485</v>
      </c>
      <c r="L88" s="34">
        <f>G88-E88</f>
        <v>0</v>
      </c>
      <c r="M88" s="7">
        <f>H88-G88</f>
        <v>-2485</v>
      </c>
    </row>
    <row r="89" spans="1:13" ht="15">
      <c r="A89" s="41"/>
      <c r="B89" s="48" t="s">
        <v>100</v>
      </c>
      <c r="C89" s="30"/>
      <c r="D89" s="25" t="s">
        <v>101</v>
      </c>
      <c r="E89" s="49">
        <v>52000</v>
      </c>
      <c r="F89" s="49"/>
      <c r="G89" s="49">
        <f>E89+F89</f>
        <v>52000</v>
      </c>
      <c r="H89" s="33">
        <v>42923.6</v>
      </c>
      <c r="I89" s="32">
        <f>H89/G89*100</f>
        <v>82.5453846153846</v>
      </c>
      <c r="J89" s="33">
        <f>I89-100</f>
        <v>-17.454615384615394</v>
      </c>
      <c r="K89" s="33">
        <f>H89-G89</f>
        <v>-9076.400000000001</v>
      </c>
      <c r="L89" s="34">
        <f>G89-E89</f>
        <v>0</v>
      </c>
      <c r="M89" s="7">
        <f>H89-G89</f>
        <v>-9076.400000000001</v>
      </c>
    </row>
    <row r="90" spans="1:13" ht="15">
      <c r="A90" s="41"/>
      <c r="B90" s="48" t="s">
        <v>106</v>
      </c>
      <c r="C90" s="30"/>
      <c r="D90" s="25" t="s">
        <v>107</v>
      </c>
      <c r="E90" s="49">
        <v>8000</v>
      </c>
      <c r="F90" s="49"/>
      <c r="G90" s="49">
        <f>E90+F90</f>
        <v>8000</v>
      </c>
      <c r="H90" s="33">
        <v>4835</v>
      </c>
      <c r="I90" s="32">
        <f>H90/G90*100</f>
        <v>60.4375</v>
      </c>
      <c r="J90" s="33">
        <f>I90-100</f>
        <v>-39.5625</v>
      </c>
      <c r="K90" s="33">
        <f>H90-G90</f>
        <v>-3165</v>
      </c>
      <c r="L90" s="34">
        <f>G90-E90</f>
        <v>0</v>
      </c>
      <c r="M90" s="7">
        <f>H90-G90</f>
        <v>-3165</v>
      </c>
    </row>
    <row r="91" spans="1:14" ht="15">
      <c r="A91" s="41"/>
      <c r="B91" s="48" t="s">
        <v>108</v>
      </c>
      <c r="C91" s="30"/>
      <c r="D91" s="25" t="s">
        <v>109</v>
      </c>
      <c r="E91" s="49">
        <v>4000</v>
      </c>
      <c r="F91" s="49"/>
      <c r="G91" s="49">
        <f>E91+F91</f>
        <v>4000</v>
      </c>
      <c r="H91" s="33">
        <v>4096</v>
      </c>
      <c r="I91" s="32">
        <f>H91/G91*100</f>
        <v>102.4</v>
      </c>
      <c r="J91" s="33">
        <f>I91-100</f>
        <v>2.4000000000000057</v>
      </c>
      <c r="K91" s="33">
        <f>H91-G91</f>
        <v>96</v>
      </c>
      <c r="L91" s="34">
        <f>G91-E91</f>
        <v>0</v>
      </c>
      <c r="M91" s="7">
        <f>H91-G91</f>
        <v>96</v>
      </c>
      <c r="N91" s="1">
        <v>96</v>
      </c>
    </row>
    <row r="92" spans="1:13" ht="15">
      <c r="A92" s="41"/>
      <c r="B92" s="48" t="s">
        <v>110</v>
      </c>
      <c r="C92" s="30"/>
      <c r="D92" s="25" t="s">
        <v>111</v>
      </c>
      <c r="E92" s="49">
        <v>25600</v>
      </c>
      <c r="F92" s="49"/>
      <c r="G92" s="49">
        <f>E92+F92</f>
        <v>25600</v>
      </c>
      <c r="H92" s="33">
        <v>17342</v>
      </c>
      <c r="I92" s="32">
        <f>H92/G92*100</f>
        <v>67.7421875</v>
      </c>
      <c r="J92" s="33">
        <f>I92-100</f>
        <v>-32.2578125</v>
      </c>
      <c r="K92" s="33">
        <f>H92-G92</f>
        <v>-8258</v>
      </c>
      <c r="L92" s="34">
        <f>G92-E92</f>
        <v>0</v>
      </c>
      <c r="M92" s="7">
        <f>H92-G92</f>
        <v>-8258</v>
      </c>
    </row>
    <row r="93" spans="1:14" ht="29.25">
      <c r="A93" s="41"/>
      <c r="B93" s="48" t="s">
        <v>102</v>
      </c>
      <c r="C93" s="30"/>
      <c r="D93" s="25" t="s">
        <v>103</v>
      </c>
      <c r="E93" s="49">
        <v>100000</v>
      </c>
      <c r="F93" s="49"/>
      <c r="G93" s="49">
        <f>E93+F93</f>
        <v>100000</v>
      </c>
      <c r="H93" s="33">
        <v>105257.09</v>
      </c>
      <c r="I93" s="32">
        <f>H93/G93*100</f>
        <v>105.25708999999999</v>
      </c>
      <c r="J93" s="33">
        <f>I93-100</f>
        <v>5.257089999999991</v>
      </c>
      <c r="K93" s="33">
        <f>H93-G93</f>
        <v>5257.0899999999965</v>
      </c>
      <c r="L93" s="34">
        <f>G93-E93</f>
        <v>0</v>
      </c>
      <c r="M93" s="7">
        <f>H93-G93</f>
        <v>5257.0899999999965</v>
      </c>
      <c r="N93" s="1">
        <v>35257.09</v>
      </c>
    </row>
    <row r="94" spans="1:13" ht="15">
      <c r="A94" s="41"/>
      <c r="B94" s="48" t="s">
        <v>112</v>
      </c>
      <c r="C94" s="30"/>
      <c r="D94" s="25" t="s">
        <v>113</v>
      </c>
      <c r="E94" s="49">
        <v>5000</v>
      </c>
      <c r="F94" s="49"/>
      <c r="G94" s="49">
        <f>E94+F94</f>
        <v>5000</v>
      </c>
      <c r="H94" s="33">
        <v>4071.66</v>
      </c>
      <c r="I94" s="32">
        <f>H94/G94*100</f>
        <v>81.4332</v>
      </c>
      <c r="J94" s="33">
        <f>I94-100</f>
        <v>-18.5668</v>
      </c>
      <c r="K94" s="33">
        <f>H94-G94</f>
        <v>-928.3400000000001</v>
      </c>
      <c r="L94" s="34">
        <f>G94-E94</f>
        <v>0</v>
      </c>
      <c r="M94" s="7">
        <f>H94-G94</f>
        <v>-928.3400000000001</v>
      </c>
    </row>
    <row r="95" spans="1:14" s="66" customFormat="1" ht="29.25">
      <c r="A95" s="60"/>
      <c r="B95" s="61" t="s">
        <v>114</v>
      </c>
      <c r="C95" s="62"/>
      <c r="D95" s="63" t="s">
        <v>91</v>
      </c>
      <c r="E95" s="64">
        <v>17000</v>
      </c>
      <c r="F95" s="64"/>
      <c r="G95" s="64">
        <f>E95+F95</f>
        <v>17000</v>
      </c>
      <c r="H95" s="65">
        <v>17035.48</v>
      </c>
      <c r="I95" s="32">
        <f>H95/G95*100</f>
        <v>100.20870588235293</v>
      </c>
      <c r="J95" s="65">
        <f>I95-100</f>
        <v>0.20870588235293042</v>
      </c>
      <c r="K95" s="33">
        <f>H95-G95</f>
        <v>35.47999999999956</v>
      </c>
      <c r="L95" s="34">
        <f>G95-E95</f>
        <v>0</v>
      </c>
      <c r="M95" s="7">
        <f>H95-G95</f>
        <v>35.47999999999956</v>
      </c>
      <c r="N95" s="66">
        <v>35.47999999999956</v>
      </c>
    </row>
    <row r="96" spans="1:13" ht="57.75">
      <c r="A96" s="51"/>
      <c r="B96" s="89" t="s">
        <v>115</v>
      </c>
      <c r="C96" s="84" t="s">
        <v>116</v>
      </c>
      <c r="D96" s="85"/>
      <c r="E96" s="90">
        <v>510000</v>
      </c>
      <c r="F96" s="90">
        <f>SUM(F98:F101)</f>
        <v>0</v>
      </c>
      <c r="G96" s="90">
        <f>SUM(G98:G101)</f>
        <v>510000</v>
      </c>
      <c r="H96" s="91">
        <f>SUM(H98:H101)</f>
        <v>270824.03</v>
      </c>
      <c r="I96" s="32">
        <f>H96/G96*100</f>
        <v>53.102750980392166</v>
      </c>
      <c r="J96" s="88">
        <f>I96-100</f>
        <v>-46.897249019607834</v>
      </c>
      <c r="K96" s="33">
        <f>H96-G96</f>
        <v>-239175.96999999997</v>
      </c>
      <c r="L96" s="34">
        <f>G96-E96</f>
        <v>0</v>
      </c>
      <c r="M96" s="7">
        <f>H96-G96</f>
        <v>-239175.96999999997</v>
      </c>
    </row>
    <row r="97" spans="1:13" ht="12.75" hidden="1">
      <c r="A97" s="41"/>
      <c r="B97" s="89"/>
      <c r="C97" s="84"/>
      <c r="D97" s="85"/>
      <c r="E97" s="90">
        <v>-510000</v>
      </c>
      <c r="F97" s="90">
        <f>-F96</f>
        <v>0</v>
      </c>
      <c r="G97" s="90">
        <f>-G96</f>
        <v>-510000</v>
      </c>
      <c r="H97" s="91">
        <f>-H96</f>
        <v>-270824.03</v>
      </c>
      <c r="I97" s="32">
        <f>H97/G97*100</f>
        <v>53.102750980392166</v>
      </c>
      <c r="J97" s="88"/>
      <c r="K97" s="33">
        <f>H97-G97</f>
        <v>239175.96999999997</v>
      </c>
      <c r="L97" s="34">
        <f>G97-E97</f>
        <v>0</v>
      </c>
      <c r="M97" s="7">
        <f>H97-G97</f>
        <v>239175.96999999997</v>
      </c>
    </row>
    <row r="98" spans="1:13" ht="15">
      <c r="A98" s="41"/>
      <c r="B98" s="92" t="s">
        <v>117</v>
      </c>
      <c r="C98" s="84"/>
      <c r="D98" s="85" t="s">
        <v>118</v>
      </c>
      <c r="E98" s="93">
        <v>32000</v>
      </c>
      <c r="F98" s="93"/>
      <c r="G98" s="93">
        <f>E98+F98</f>
        <v>32000</v>
      </c>
      <c r="H98" s="88">
        <v>24850</v>
      </c>
      <c r="I98" s="32">
        <f>H98/G98*100</f>
        <v>77.65625</v>
      </c>
      <c r="J98" s="88">
        <f>I98-100</f>
        <v>-22.34375</v>
      </c>
      <c r="K98" s="33">
        <f>H98-G98</f>
        <v>-7150</v>
      </c>
      <c r="L98" s="34">
        <f>G98-E98</f>
        <v>0</v>
      </c>
      <c r="M98" s="7">
        <f>H98-G98</f>
        <v>-7150</v>
      </c>
    </row>
    <row r="99" spans="1:13" ht="29.25">
      <c r="A99" s="41"/>
      <c r="B99" s="48" t="s">
        <v>119</v>
      </c>
      <c r="C99" s="30"/>
      <c r="D99" s="25" t="s">
        <v>120</v>
      </c>
      <c r="E99" s="49">
        <v>127000</v>
      </c>
      <c r="F99" s="49"/>
      <c r="G99" s="49">
        <f>E99+F99</f>
        <v>127000</v>
      </c>
      <c r="H99" s="33">
        <v>94909.6</v>
      </c>
      <c r="I99" s="32">
        <f>H99/G99*100</f>
        <v>74.73196850393701</v>
      </c>
      <c r="J99" s="33">
        <f>I99-100</f>
        <v>-25.26803149606299</v>
      </c>
      <c r="K99" s="33">
        <f>H99-G99</f>
        <v>-32090.399999999994</v>
      </c>
      <c r="L99" s="34">
        <f>G99-E99</f>
        <v>0</v>
      </c>
      <c r="M99" s="7">
        <f>H99-G99</f>
        <v>-32090.399999999994</v>
      </c>
    </row>
    <row r="100" spans="1:13" ht="57.75">
      <c r="A100" s="41"/>
      <c r="B100" s="48" t="s">
        <v>121</v>
      </c>
      <c r="C100" s="30"/>
      <c r="D100" s="25" t="s">
        <v>122</v>
      </c>
      <c r="E100" s="49">
        <v>1000</v>
      </c>
      <c r="F100" s="49"/>
      <c r="G100" s="49">
        <f>E100+F100</f>
        <v>1000</v>
      </c>
      <c r="H100" s="33">
        <v>890.43</v>
      </c>
      <c r="I100" s="32">
        <f>H100/G100*100</f>
        <v>89.04299999999999</v>
      </c>
      <c r="J100" s="33">
        <f>I100-100</f>
        <v>-10.957000000000008</v>
      </c>
      <c r="K100" s="33">
        <f>H100-G100</f>
        <v>-109.57000000000005</v>
      </c>
      <c r="L100" s="34">
        <f>G100-E100</f>
        <v>0</v>
      </c>
      <c r="M100" s="7">
        <f>H100-G100</f>
        <v>-109.57000000000005</v>
      </c>
    </row>
    <row r="101" spans="1:13" ht="29.25">
      <c r="A101" s="41"/>
      <c r="B101" s="94" t="s">
        <v>123</v>
      </c>
      <c r="C101" s="55"/>
      <c r="D101" s="56" t="s">
        <v>124</v>
      </c>
      <c r="E101" s="95">
        <v>350000</v>
      </c>
      <c r="F101" s="95"/>
      <c r="G101" s="95">
        <f>E101+F101</f>
        <v>350000</v>
      </c>
      <c r="H101" s="59">
        <v>150174</v>
      </c>
      <c r="I101" s="32">
        <f>H101/G101*100</f>
        <v>42.90685714285714</v>
      </c>
      <c r="J101" s="59">
        <f>I101-100</f>
        <v>-57.09314285714286</v>
      </c>
      <c r="K101" s="33">
        <f>H101-G101</f>
        <v>-199826</v>
      </c>
      <c r="L101" s="34">
        <f>G101-E101</f>
        <v>0</v>
      </c>
      <c r="M101" s="7">
        <f>H101-G101</f>
        <v>-199826</v>
      </c>
    </row>
    <row r="102" spans="1:13" ht="43.5">
      <c r="A102" s="96"/>
      <c r="B102" s="52" t="s">
        <v>125</v>
      </c>
      <c r="C102" s="30" t="s">
        <v>126</v>
      </c>
      <c r="D102" s="25"/>
      <c r="E102" s="43">
        <v>2351714</v>
      </c>
      <c r="F102" s="43">
        <f>SUM(F104:F105)</f>
        <v>0</v>
      </c>
      <c r="G102" s="43">
        <f>SUM(G104:G105)</f>
        <v>2351714</v>
      </c>
      <c r="H102" s="44">
        <f>SUM(H104:H105)</f>
        <v>1433157.99</v>
      </c>
      <c r="I102" s="32">
        <f>H102/G102*100</f>
        <v>60.94099835269085</v>
      </c>
      <c r="J102" s="33">
        <f>I102-100</f>
        <v>-39.05900164730915</v>
      </c>
      <c r="K102" s="33">
        <f>H102-G102</f>
        <v>-918556.01</v>
      </c>
      <c r="L102" s="34">
        <f>G102-E102</f>
        <v>0</v>
      </c>
      <c r="M102" s="7">
        <f>H102-G102</f>
        <v>-918556.01</v>
      </c>
    </row>
    <row r="103" spans="1:13" ht="12.75" hidden="1">
      <c r="A103" s="41"/>
      <c r="B103" s="52"/>
      <c r="C103" s="30"/>
      <c r="D103" s="25"/>
      <c r="E103" s="43">
        <v>-2351714</v>
      </c>
      <c r="F103" s="43">
        <f>-F102</f>
        <v>0</v>
      </c>
      <c r="G103" s="43">
        <f>-G102</f>
        <v>-2351714</v>
      </c>
      <c r="H103" s="44">
        <f>-H102</f>
        <v>-1433157.99</v>
      </c>
      <c r="I103" s="32">
        <f>H103/G103*100</f>
        <v>60.94099835269085</v>
      </c>
      <c r="J103" s="33"/>
      <c r="K103" s="33">
        <f>H103-G103</f>
        <v>918556.01</v>
      </c>
      <c r="L103" s="34">
        <f>G103-E103</f>
        <v>0</v>
      </c>
      <c r="M103" s="7">
        <f>H103-G103</f>
        <v>918556.01</v>
      </c>
    </row>
    <row r="104" spans="1:13" ht="29.25">
      <c r="A104" s="41"/>
      <c r="B104" s="48" t="s">
        <v>127</v>
      </c>
      <c r="C104" s="30"/>
      <c r="D104" s="25" t="s">
        <v>128</v>
      </c>
      <c r="E104" s="49">
        <v>2301714</v>
      </c>
      <c r="F104" s="49"/>
      <c r="G104" s="49">
        <f>E104+F104</f>
        <v>2301714</v>
      </c>
      <c r="H104" s="33">
        <v>1407068</v>
      </c>
      <c r="I104" s="32">
        <f>H104/G104*100</f>
        <v>61.1313134472832</v>
      </c>
      <c r="J104" s="33">
        <f>I104-100</f>
        <v>-38.8686865527168</v>
      </c>
      <c r="K104" s="33">
        <f>H104-G104</f>
        <v>-894646</v>
      </c>
      <c r="L104" s="34">
        <f>G104-E104</f>
        <v>0</v>
      </c>
      <c r="M104" s="7">
        <f>H104-G104</f>
        <v>-894646</v>
      </c>
    </row>
    <row r="105" spans="1:13" ht="29.25">
      <c r="A105" s="41"/>
      <c r="B105" s="48" t="s">
        <v>129</v>
      </c>
      <c r="C105" s="30"/>
      <c r="D105" s="25" t="s">
        <v>130</v>
      </c>
      <c r="E105" s="49">
        <v>50000</v>
      </c>
      <c r="F105" s="49"/>
      <c r="G105" s="49">
        <f>E105+F105</f>
        <v>50000</v>
      </c>
      <c r="H105" s="33">
        <v>26089.99</v>
      </c>
      <c r="I105" s="32">
        <f>H105/G105*100</f>
        <v>52.17998</v>
      </c>
      <c r="J105" s="33">
        <f>I105-100</f>
        <v>-47.82002</v>
      </c>
      <c r="K105" s="33">
        <f>H105-G105</f>
        <v>-23910.01</v>
      </c>
      <c r="L105" s="34">
        <f>G105-E105</f>
        <v>0</v>
      </c>
      <c r="M105" s="7">
        <f>H105-G105</f>
        <v>-23910.01</v>
      </c>
    </row>
    <row r="106" spans="1:15" ht="15">
      <c r="A106" s="28" t="s">
        <v>131</v>
      </c>
      <c r="B106" s="53" t="s">
        <v>132</v>
      </c>
      <c r="C106" s="30"/>
      <c r="D106" s="25"/>
      <c r="E106" s="31">
        <v>9252927</v>
      </c>
      <c r="F106" s="31">
        <f>F108+F111+F114+F117</f>
        <v>0</v>
      </c>
      <c r="G106" s="31">
        <f>E106+F106</f>
        <v>9252927</v>
      </c>
      <c r="H106" s="32">
        <f>H108+H111+H114+H117</f>
        <v>6843829.58</v>
      </c>
      <c r="I106" s="32">
        <f>H106/G106*100</f>
        <v>73.96394222066164</v>
      </c>
      <c r="J106" s="33">
        <f>I106-100</f>
        <v>-26.036057779338364</v>
      </c>
      <c r="K106" s="33">
        <f>H106-G106</f>
        <v>-2409097.42</v>
      </c>
      <c r="L106" s="34">
        <f>G106-E106</f>
        <v>0</v>
      </c>
      <c r="M106" s="7">
        <f>H106-G106</f>
        <v>-2409097.42</v>
      </c>
      <c r="O106" s="97">
        <f>G108+G111+G114+G117</f>
        <v>9252927</v>
      </c>
    </row>
    <row r="107" spans="1:13" ht="12.75" hidden="1">
      <c r="A107" s="35"/>
      <c r="B107" s="53"/>
      <c r="C107" s="30"/>
      <c r="D107" s="25"/>
      <c r="E107" s="31">
        <v>-9252927</v>
      </c>
      <c r="F107" s="31">
        <f>-F106</f>
        <v>0</v>
      </c>
      <c r="G107" s="31">
        <f>-G106</f>
        <v>-9252927</v>
      </c>
      <c r="H107" s="32">
        <f>-H106</f>
        <v>-6843829.58</v>
      </c>
      <c r="I107" s="32">
        <f>H107/G107*100</f>
        <v>73.96394222066164</v>
      </c>
      <c r="J107" s="33"/>
      <c r="K107" s="33">
        <f>H107-G107</f>
        <v>2409097.42</v>
      </c>
      <c r="L107" s="34">
        <f>G107-E107</f>
        <v>0</v>
      </c>
      <c r="M107" s="7">
        <f>H107-G107</f>
        <v>2409097.42</v>
      </c>
    </row>
    <row r="108" spans="1:13" ht="43.5">
      <c r="A108" s="41"/>
      <c r="B108" s="52" t="s">
        <v>133</v>
      </c>
      <c r="C108" s="30" t="s">
        <v>134</v>
      </c>
      <c r="D108" s="25"/>
      <c r="E108" s="43">
        <v>6384963</v>
      </c>
      <c r="F108" s="43">
        <f>SUM(F110)</f>
        <v>0</v>
      </c>
      <c r="G108" s="43">
        <f>SUM(G110)</f>
        <v>6384963</v>
      </c>
      <c r="H108" s="44">
        <f>SUM(H110)</f>
        <v>4664110</v>
      </c>
      <c r="I108" s="32">
        <f>H108/G108*100</f>
        <v>73.04834812668453</v>
      </c>
      <c r="J108" s="33">
        <f>I108-100</f>
        <v>-26.95165187331547</v>
      </c>
      <c r="K108" s="33">
        <f>H108-G108</f>
        <v>-1720853</v>
      </c>
      <c r="L108" s="34">
        <f>G108-E108</f>
        <v>0</v>
      </c>
      <c r="M108" s="7">
        <f>H108-G108</f>
        <v>-1720853</v>
      </c>
    </row>
    <row r="109" spans="1:13" ht="12.75" hidden="1">
      <c r="A109" s="41"/>
      <c r="B109" s="52"/>
      <c r="C109" s="30"/>
      <c r="D109" s="25"/>
      <c r="E109" s="43">
        <v>-6384963</v>
      </c>
      <c r="F109" s="43">
        <f>-F108</f>
        <v>0</v>
      </c>
      <c r="G109" s="43">
        <f>-G108</f>
        <v>-6384963</v>
      </c>
      <c r="H109" s="44">
        <f>-H108</f>
        <v>-4664110</v>
      </c>
      <c r="I109" s="32">
        <f>H109/G109*100</f>
        <v>73.04834812668453</v>
      </c>
      <c r="J109" s="33"/>
      <c r="K109" s="33">
        <f>H109-G109</f>
        <v>1720853</v>
      </c>
      <c r="L109" s="34">
        <f>G109-E109</f>
        <v>0</v>
      </c>
      <c r="M109" s="7">
        <f>H109-G109</f>
        <v>1720853</v>
      </c>
    </row>
    <row r="110" spans="1:13" ht="15">
      <c r="A110" s="41"/>
      <c r="B110" s="48" t="s">
        <v>135</v>
      </c>
      <c r="C110" s="30"/>
      <c r="D110" s="25" t="s">
        <v>136</v>
      </c>
      <c r="E110" s="49">
        <v>6384963</v>
      </c>
      <c r="F110" s="49"/>
      <c r="G110" s="49">
        <f>E110+F110</f>
        <v>6384963</v>
      </c>
      <c r="H110" s="33">
        <v>4664110</v>
      </c>
      <c r="I110" s="32">
        <f>H110/G110*100</f>
        <v>73.04834812668453</v>
      </c>
      <c r="J110" s="33">
        <f>I110-100</f>
        <v>-26.95165187331547</v>
      </c>
      <c r="K110" s="33">
        <f>H110-G110</f>
        <v>-1720853</v>
      </c>
      <c r="L110" s="34">
        <f>G110-E110</f>
        <v>0</v>
      </c>
      <c r="M110" s="7">
        <f>H110-G110</f>
        <v>-1720853</v>
      </c>
    </row>
    <row r="111" spans="1:13" ht="29.25">
      <c r="A111" s="41"/>
      <c r="B111" s="52" t="s">
        <v>137</v>
      </c>
      <c r="C111" s="30" t="s">
        <v>138</v>
      </c>
      <c r="D111" s="25"/>
      <c r="E111" s="43">
        <v>2787335</v>
      </c>
      <c r="F111" s="43">
        <f>SUM(F113)</f>
        <v>0</v>
      </c>
      <c r="G111" s="43">
        <f>SUM(G113)</f>
        <v>2787335</v>
      </c>
      <c r="H111" s="44">
        <f>SUM(H113)</f>
        <v>2043753</v>
      </c>
      <c r="I111" s="32">
        <f>H111/G111*100</f>
        <v>73.32283345920028</v>
      </c>
      <c r="J111" s="33">
        <f>I111-100</f>
        <v>-26.677166540799718</v>
      </c>
      <c r="K111" s="33">
        <f>H111-G111</f>
        <v>-743582</v>
      </c>
      <c r="L111" s="34">
        <f>G111-E111</f>
        <v>0</v>
      </c>
      <c r="M111" s="7">
        <f>H111-G111</f>
        <v>-743582</v>
      </c>
    </row>
    <row r="112" spans="1:13" ht="12.75" hidden="1">
      <c r="A112" s="41"/>
      <c r="B112" s="52"/>
      <c r="C112" s="30"/>
      <c r="D112" s="25"/>
      <c r="E112" s="43">
        <v>-2787335</v>
      </c>
      <c r="F112" s="43">
        <f>-F111</f>
        <v>0</v>
      </c>
      <c r="G112" s="43">
        <f>-G111</f>
        <v>-2787335</v>
      </c>
      <c r="H112" s="44">
        <f>-H111</f>
        <v>-2043753</v>
      </c>
      <c r="I112" s="32">
        <f>H112/G112*100</f>
        <v>73.32283345920028</v>
      </c>
      <c r="J112" s="33"/>
      <c r="K112" s="33">
        <f>H112-G112</f>
        <v>743582</v>
      </c>
      <c r="L112" s="34">
        <f>G112-E112</f>
        <v>0</v>
      </c>
      <c r="M112" s="7">
        <f>H112-G112</f>
        <v>743582</v>
      </c>
    </row>
    <row r="113" spans="1:13" ht="15">
      <c r="A113" s="41"/>
      <c r="B113" s="48" t="s">
        <v>135</v>
      </c>
      <c r="C113" s="30"/>
      <c r="D113" s="25" t="s">
        <v>136</v>
      </c>
      <c r="E113" s="49">
        <v>2787335</v>
      </c>
      <c r="F113" s="49"/>
      <c r="G113" s="49">
        <f>E113+F113</f>
        <v>2787335</v>
      </c>
      <c r="H113" s="33">
        <v>2043753</v>
      </c>
      <c r="I113" s="32">
        <f>H113/G113*100</f>
        <v>73.32283345920028</v>
      </c>
      <c r="J113" s="33">
        <f>I113-100</f>
        <v>-26.677166540799718</v>
      </c>
      <c r="K113" s="33">
        <f>H113-G113</f>
        <v>-743582</v>
      </c>
      <c r="L113" s="34">
        <f>G113-E113</f>
        <v>0</v>
      </c>
      <c r="M113" s="7">
        <f>H113-G113</f>
        <v>-743582</v>
      </c>
    </row>
    <row r="114" spans="1:13" ht="29.25">
      <c r="A114" s="41"/>
      <c r="B114" s="52" t="s">
        <v>139</v>
      </c>
      <c r="C114" s="30" t="s">
        <v>140</v>
      </c>
      <c r="D114" s="25"/>
      <c r="E114" s="43">
        <v>30629</v>
      </c>
      <c r="F114" s="43">
        <f>SUM(F116)</f>
        <v>0</v>
      </c>
      <c r="G114" s="43">
        <f>SUM(G116)</f>
        <v>30629</v>
      </c>
      <c r="H114" s="44">
        <f>SUM(H116)</f>
        <v>20783</v>
      </c>
      <c r="I114" s="32">
        <f>H114/G114*100</f>
        <v>67.85399458029971</v>
      </c>
      <c r="J114" s="33">
        <f>I114-100</f>
        <v>-32.14600541970029</v>
      </c>
      <c r="K114" s="33">
        <f>H114-G114</f>
        <v>-9846</v>
      </c>
      <c r="L114" s="34">
        <f>G114-E114</f>
        <v>0</v>
      </c>
      <c r="M114" s="7">
        <f>H114-G114</f>
        <v>-9846</v>
      </c>
    </row>
    <row r="115" spans="1:13" ht="12.75" hidden="1">
      <c r="A115" s="41"/>
      <c r="B115" s="52"/>
      <c r="C115" s="30"/>
      <c r="D115" s="25"/>
      <c r="E115" s="43">
        <v>-30629</v>
      </c>
      <c r="F115" s="43">
        <f>-F114</f>
        <v>0</v>
      </c>
      <c r="G115" s="43">
        <f>-G114</f>
        <v>-30629</v>
      </c>
      <c r="H115" s="44">
        <f>-H114</f>
        <v>-20783</v>
      </c>
      <c r="I115" s="32">
        <f>H115/G115*100</f>
        <v>67.85399458029971</v>
      </c>
      <c r="J115" s="33"/>
      <c r="K115" s="33">
        <f>H115-G115</f>
        <v>9846</v>
      </c>
      <c r="L115" s="34">
        <f>G115-E115</f>
        <v>0</v>
      </c>
      <c r="M115" s="7">
        <f>H115-G115</f>
        <v>9846</v>
      </c>
    </row>
    <row r="116" spans="1:13" ht="15">
      <c r="A116" s="41"/>
      <c r="B116" s="48" t="s">
        <v>135</v>
      </c>
      <c r="C116" s="30"/>
      <c r="D116" s="25" t="s">
        <v>136</v>
      </c>
      <c r="E116" s="49">
        <v>30629</v>
      </c>
      <c r="F116" s="49"/>
      <c r="G116" s="49">
        <f>E116+F116</f>
        <v>30629</v>
      </c>
      <c r="H116" s="33">
        <v>20783</v>
      </c>
      <c r="I116" s="32">
        <f>H116/G116*100</f>
        <v>67.85399458029971</v>
      </c>
      <c r="J116" s="33">
        <f>I116-100</f>
        <v>-32.14600541970029</v>
      </c>
      <c r="K116" s="33">
        <f>H116-G116</f>
        <v>-9846</v>
      </c>
      <c r="L116" s="34">
        <f>G116-E116</f>
        <v>0</v>
      </c>
      <c r="M116" s="7">
        <f>H116-G116</f>
        <v>-9846</v>
      </c>
    </row>
    <row r="117" spans="1:13" ht="15">
      <c r="A117" s="41"/>
      <c r="B117" s="52" t="s">
        <v>141</v>
      </c>
      <c r="C117" s="30" t="s">
        <v>142</v>
      </c>
      <c r="D117" s="25"/>
      <c r="E117" s="43">
        <v>50000</v>
      </c>
      <c r="F117" s="43">
        <f>SUM(F119)</f>
        <v>0</v>
      </c>
      <c r="G117" s="43">
        <f>SUM(G119)</f>
        <v>50000</v>
      </c>
      <c r="H117" s="44">
        <f>SUM(H119)</f>
        <v>115183.58</v>
      </c>
      <c r="I117" s="32">
        <f>H117/G117*100</f>
        <v>230.36715999999998</v>
      </c>
      <c r="J117" s="33">
        <f>I117-100</f>
        <v>130.36715999999998</v>
      </c>
      <c r="K117" s="33">
        <f>H117-G117</f>
        <v>65183.58</v>
      </c>
      <c r="L117" s="34">
        <f>G117-E117</f>
        <v>0</v>
      </c>
      <c r="M117" s="7">
        <f>H117-G117</f>
        <v>65183.58</v>
      </c>
    </row>
    <row r="118" spans="1:13" ht="12.75" hidden="1">
      <c r="A118" s="41"/>
      <c r="B118" s="52"/>
      <c r="C118" s="30"/>
      <c r="D118" s="25"/>
      <c r="E118" s="43">
        <v>-50000</v>
      </c>
      <c r="F118" s="43">
        <f>-F117</f>
        <v>0</v>
      </c>
      <c r="G118" s="43">
        <f>-G117</f>
        <v>-50000</v>
      </c>
      <c r="H118" s="44">
        <f>-H117</f>
        <v>-115183.58</v>
      </c>
      <c r="I118" s="32">
        <f>H118/G118*100</f>
        <v>230.36715999999998</v>
      </c>
      <c r="J118" s="33"/>
      <c r="K118" s="33">
        <f>H118-G118</f>
        <v>-65183.58</v>
      </c>
      <c r="L118" s="34">
        <f>G118-E118</f>
        <v>0</v>
      </c>
      <c r="M118" s="7">
        <f>H118-G118</f>
        <v>-65183.58</v>
      </c>
    </row>
    <row r="119" spans="1:15" ht="15">
      <c r="A119" s="41"/>
      <c r="B119" s="48" t="s">
        <v>143</v>
      </c>
      <c r="C119" s="30"/>
      <c r="D119" s="25" t="s">
        <v>144</v>
      </c>
      <c r="E119" s="49">
        <v>50000</v>
      </c>
      <c r="F119" s="49"/>
      <c r="G119" s="49">
        <f>E119+F119</f>
        <v>50000</v>
      </c>
      <c r="H119" s="33">
        <v>115183.58</v>
      </c>
      <c r="I119" s="32">
        <f>H119/G119*100</f>
        <v>230.36715999999998</v>
      </c>
      <c r="J119" s="33">
        <f>I119-100</f>
        <v>130.36715999999998</v>
      </c>
      <c r="K119" s="33">
        <f>H119-G119</f>
        <v>65183.58</v>
      </c>
      <c r="L119" s="34">
        <f>G119-E119</f>
        <v>0</v>
      </c>
      <c r="M119" s="7">
        <f>H119-G119</f>
        <v>65183.58</v>
      </c>
      <c r="O119" s="97"/>
    </row>
    <row r="120" spans="1:15" ht="15">
      <c r="A120" s="28" t="s">
        <v>145</v>
      </c>
      <c r="B120" s="53" t="s">
        <v>146</v>
      </c>
      <c r="C120" s="30"/>
      <c r="D120" s="25"/>
      <c r="E120" s="31">
        <v>292041</v>
      </c>
      <c r="F120" s="31">
        <f>F122+F126+F130+F133+F136</f>
        <v>0</v>
      </c>
      <c r="G120" s="31">
        <f>E120+F120</f>
        <v>292041</v>
      </c>
      <c r="H120" s="32">
        <f>H122+H126+H130+H133+H136</f>
        <v>168049.38</v>
      </c>
      <c r="I120" s="32">
        <f>H120/G120*100</f>
        <v>57.543077855506596</v>
      </c>
      <c r="J120" s="33">
        <f>I120-100</f>
        <v>-42.456922144493404</v>
      </c>
      <c r="K120" s="33">
        <f>H120-G120</f>
        <v>-123991.62</v>
      </c>
      <c r="L120" s="34">
        <f>G120-E120</f>
        <v>0</v>
      </c>
      <c r="M120" s="7">
        <f>H120-G120</f>
        <v>-123991.62</v>
      </c>
      <c r="O120" s="97">
        <f>G122+G126+G130+G133+G136</f>
        <v>292041</v>
      </c>
    </row>
    <row r="121" spans="1:13" ht="12.75" hidden="1">
      <c r="A121" s="35"/>
      <c r="B121" s="53"/>
      <c r="C121" s="30"/>
      <c r="D121" s="25"/>
      <c r="E121" s="31">
        <v>-292041</v>
      </c>
      <c r="F121" s="31">
        <f>-F120</f>
        <v>0</v>
      </c>
      <c r="G121" s="31">
        <f>-G120</f>
        <v>-292041</v>
      </c>
      <c r="H121" s="32">
        <f>-H120</f>
        <v>-168049.38</v>
      </c>
      <c r="I121" s="32">
        <f>H121/G121*100</f>
        <v>57.543077855506596</v>
      </c>
      <c r="J121" s="33"/>
      <c r="K121" s="33">
        <f>H121-G121</f>
        <v>123991.62</v>
      </c>
      <c r="L121" s="34">
        <f>G121-E121</f>
        <v>0</v>
      </c>
      <c r="M121" s="7">
        <f>H121-G121</f>
        <v>123991.62</v>
      </c>
    </row>
    <row r="122" spans="1:14" ht="15">
      <c r="A122" s="41"/>
      <c r="B122" s="52" t="s">
        <v>147</v>
      </c>
      <c r="C122" s="30" t="s">
        <v>148</v>
      </c>
      <c r="D122" s="25"/>
      <c r="E122" s="43">
        <v>500</v>
      </c>
      <c r="F122" s="43">
        <f>SUM(F124:F125)</f>
        <v>0</v>
      </c>
      <c r="G122" s="43">
        <f>SUM(G124:G125)</f>
        <v>500</v>
      </c>
      <c r="H122" s="44">
        <f>SUM(H124:H125)</f>
        <v>11289.6</v>
      </c>
      <c r="I122" s="32">
        <f>H122/G122*100</f>
        <v>2257.92</v>
      </c>
      <c r="J122" s="33">
        <f>I122-100</f>
        <v>2157.92</v>
      </c>
      <c r="K122" s="33">
        <f>H122-G122</f>
        <v>10789.6</v>
      </c>
      <c r="L122" s="34">
        <f>G122-E122</f>
        <v>0</v>
      </c>
      <c r="M122" s="7">
        <f>H122-G122</f>
        <v>10789.6</v>
      </c>
      <c r="N122" s="1">
        <v>10289.6</v>
      </c>
    </row>
    <row r="123" spans="1:13" ht="12.75" hidden="1">
      <c r="A123" s="41"/>
      <c r="B123" s="52"/>
      <c r="C123" s="30"/>
      <c r="D123" s="25"/>
      <c r="E123" s="43">
        <v>-500</v>
      </c>
      <c r="F123" s="43">
        <f>-F122</f>
        <v>0</v>
      </c>
      <c r="G123" s="43">
        <f>-G122</f>
        <v>-500</v>
      </c>
      <c r="H123" s="44">
        <f>-H122</f>
        <v>-11289.6</v>
      </c>
      <c r="I123" s="32">
        <f>H123/G123*100</f>
        <v>2257.92</v>
      </c>
      <c r="J123" s="33"/>
      <c r="K123" s="33">
        <f>H123-G123</f>
        <v>-10789.6</v>
      </c>
      <c r="L123" s="34">
        <f>G123-E123</f>
        <v>0</v>
      </c>
      <c r="M123" s="7">
        <f>H123-G123</f>
        <v>-10789.6</v>
      </c>
    </row>
    <row r="124" spans="1:13" ht="100.5">
      <c r="A124" s="41"/>
      <c r="B124" s="48" t="s">
        <v>52</v>
      </c>
      <c r="C124" s="30"/>
      <c r="D124" s="25" t="s">
        <v>53</v>
      </c>
      <c r="E124" s="49">
        <v>500</v>
      </c>
      <c r="F124" s="49"/>
      <c r="G124" s="49">
        <f>E124+F124</f>
        <v>500</v>
      </c>
      <c r="H124" s="33">
        <v>0</v>
      </c>
      <c r="I124" s="32">
        <f>H124/G124*100</f>
        <v>0</v>
      </c>
      <c r="J124" s="33">
        <f>I124-100</f>
        <v>-100</v>
      </c>
      <c r="K124" s="33">
        <f>H124-G124</f>
        <v>-500</v>
      </c>
      <c r="L124" s="34">
        <f>G124-E124</f>
        <v>0</v>
      </c>
      <c r="M124" s="7">
        <f>H124-G124</f>
        <v>-500</v>
      </c>
    </row>
    <row r="125" spans="1:13" ht="12.75" hidden="1">
      <c r="A125" s="41"/>
      <c r="B125" s="48" t="s">
        <v>72</v>
      </c>
      <c r="C125" s="30"/>
      <c r="D125" s="25" t="s">
        <v>73</v>
      </c>
      <c r="E125" s="49">
        <v>0</v>
      </c>
      <c r="F125" s="49"/>
      <c r="G125" s="49">
        <f>E125+F125</f>
        <v>0</v>
      </c>
      <c r="H125" s="33">
        <v>11289.6</v>
      </c>
      <c r="I125" s="32" t="e">
        <f>H125/G125*100</f>
        <v>#DIV/0!</v>
      </c>
      <c r="J125" s="33" t="e">
        <f>I125-100</f>
        <v>#DIV/0!</v>
      </c>
      <c r="K125" s="33">
        <f>H125-G125</f>
        <v>11289.6</v>
      </c>
      <c r="L125" s="34">
        <f>G125-E125</f>
        <v>0</v>
      </c>
      <c r="M125" s="7">
        <f>H125-G125</f>
        <v>11289.6</v>
      </c>
    </row>
    <row r="126" spans="1:13" ht="15">
      <c r="A126" s="41"/>
      <c r="B126" s="52" t="s">
        <v>149</v>
      </c>
      <c r="C126" s="30" t="s">
        <v>150</v>
      </c>
      <c r="D126" s="25"/>
      <c r="E126" s="43">
        <v>176700</v>
      </c>
      <c r="F126" s="43">
        <f>SUM(F128:F129)</f>
        <v>0</v>
      </c>
      <c r="G126" s="43">
        <f>SUM(G128:G129)</f>
        <v>176700</v>
      </c>
      <c r="H126" s="44">
        <f>SUM(H128:H129)</f>
        <v>83653.05</v>
      </c>
      <c r="I126" s="32">
        <f>H126/G126*100</f>
        <v>47.34185059422751</v>
      </c>
      <c r="J126" s="33">
        <f>I126-100</f>
        <v>-52.65814940577249</v>
      </c>
      <c r="K126" s="33">
        <f>H126-G126</f>
        <v>-93046.95</v>
      </c>
      <c r="L126" s="34">
        <f>G126-E126</f>
        <v>0</v>
      </c>
      <c r="M126" s="7">
        <f>H126-G126</f>
        <v>-93046.95</v>
      </c>
    </row>
    <row r="127" spans="1:13" ht="12.75" hidden="1">
      <c r="A127" s="41"/>
      <c r="B127" s="54"/>
      <c r="C127" s="55"/>
      <c r="D127" s="56"/>
      <c r="E127" s="57">
        <v>-176700</v>
      </c>
      <c r="F127" s="57">
        <f>-F126</f>
        <v>0</v>
      </c>
      <c r="G127" s="57">
        <f>-G126</f>
        <v>-176700</v>
      </c>
      <c r="H127" s="58">
        <f>-H126</f>
        <v>-83653.05</v>
      </c>
      <c r="I127" s="32">
        <f>H127/G127*100</f>
        <v>47.34185059422751</v>
      </c>
      <c r="J127" s="59"/>
      <c r="K127" s="33">
        <f>H127-G127</f>
        <v>93046.95</v>
      </c>
      <c r="L127" s="34">
        <f>G127-E127</f>
        <v>0</v>
      </c>
      <c r="M127" s="7">
        <f>H127-G127</f>
        <v>93046.95</v>
      </c>
    </row>
    <row r="128" spans="1:13" ht="15">
      <c r="A128" s="41"/>
      <c r="B128" s="94" t="s">
        <v>56</v>
      </c>
      <c r="C128" s="55"/>
      <c r="D128" s="56" t="s">
        <v>57</v>
      </c>
      <c r="E128" s="95">
        <v>176700</v>
      </c>
      <c r="F128" s="95"/>
      <c r="G128" s="95">
        <f>E128+F128</f>
        <v>176700</v>
      </c>
      <c r="H128" s="59">
        <v>83607.8</v>
      </c>
      <c r="I128" s="98">
        <f>H128/G128*100</f>
        <v>47.316242218449354</v>
      </c>
      <c r="J128" s="59">
        <f>I128-100</f>
        <v>-52.683757781550646</v>
      </c>
      <c r="K128" s="59">
        <f>H128-G128</f>
        <v>-93092.2</v>
      </c>
      <c r="L128" s="34">
        <f>G128-E128</f>
        <v>0</v>
      </c>
      <c r="M128" s="7">
        <f>H128-G128</f>
        <v>-93092.2</v>
      </c>
    </row>
    <row r="129" spans="1:14" s="8" customFormat="1" ht="12.75" hidden="1">
      <c r="A129" s="73"/>
      <c r="B129" s="48" t="s">
        <v>114</v>
      </c>
      <c r="C129" s="30"/>
      <c r="D129" s="25" t="s">
        <v>91</v>
      </c>
      <c r="E129" s="49">
        <v>0</v>
      </c>
      <c r="F129" s="49"/>
      <c r="G129" s="49">
        <v>0</v>
      </c>
      <c r="H129" s="71">
        <v>45.25</v>
      </c>
      <c r="I129" s="72" t="e">
        <f>H129/G129*100</f>
        <v>#DIV/0!</v>
      </c>
      <c r="J129" s="71" t="e">
        <f>I129-100</f>
        <v>#DIV/0!</v>
      </c>
      <c r="K129" s="71">
        <f>H129-G129</f>
        <v>45.25</v>
      </c>
      <c r="L129" s="99">
        <f>G129-E129</f>
        <v>0</v>
      </c>
      <c r="M129" s="100">
        <f>H129-G129</f>
        <v>45.25</v>
      </c>
      <c r="N129" s="8">
        <v>45.25</v>
      </c>
    </row>
    <row r="130" spans="1:13" s="8" customFormat="1" ht="15">
      <c r="A130" s="41"/>
      <c r="B130" s="89" t="s">
        <v>151</v>
      </c>
      <c r="C130" s="84" t="s">
        <v>152</v>
      </c>
      <c r="D130" s="85"/>
      <c r="E130" s="90">
        <v>6000</v>
      </c>
      <c r="F130" s="90">
        <f>SUM(F132)</f>
        <v>0</v>
      </c>
      <c r="G130" s="90">
        <f>SUM(G132)</f>
        <v>6000</v>
      </c>
      <c r="H130" s="91">
        <f>SUM(H132)</f>
        <v>3683.6</v>
      </c>
      <c r="I130" s="87">
        <f>H130/G130*100</f>
        <v>61.39333333333333</v>
      </c>
      <c r="J130" s="88">
        <f>I130-100</f>
        <v>-38.60666666666667</v>
      </c>
      <c r="K130" s="88">
        <f>H130-G130</f>
        <v>-2316.4</v>
      </c>
      <c r="L130" s="34">
        <f>G130-E130</f>
        <v>0</v>
      </c>
      <c r="M130" s="7">
        <f>H130-G130</f>
        <v>-2316.4</v>
      </c>
    </row>
    <row r="131" spans="1:13" s="8" customFormat="1" ht="12.75" hidden="1">
      <c r="A131" s="41"/>
      <c r="B131" s="101"/>
      <c r="C131" s="102"/>
      <c r="D131" s="103"/>
      <c r="E131" s="104">
        <v>-6000</v>
      </c>
      <c r="F131" s="104">
        <f>-F130</f>
        <v>0</v>
      </c>
      <c r="G131" s="104">
        <f>-G130</f>
        <v>-6000</v>
      </c>
      <c r="H131" s="105">
        <f>-H130</f>
        <v>-3683.6</v>
      </c>
      <c r="I131" s="32">
        <f>H131/G131*100</f>
        <v>61.39333333333333</v>
      </c>
      <c r="J131" s="106"/>
      <c r="K131" s="33">
        <f>H131-G131</f>
        <v>2316.4</v>
      </c>
      <c r="L131" s="34">
        <f>G131-E131</f>
        <v>0</v>
      </c>
      <c r="M131" s="7">
        <f>H131-G131</f>
        <v>2316.4</v>
      </c>
    </row>
    <row r="132" spans="1:13" s="8" customFormat="1" ht="100.5">
      <c r="A132" s="41"/>
      <c r="B132" s="94" t="s">
        <v>52</v>
      </c>
      <c r="C132" s="55"/>
      <c r="D132" s="56" t="s">
        <v>53</v>
      </c>
      <c r="E132" s="95">
        <v>6000</v>
      </c>
      <c r="F132" s="95"/>
      <c r="G132" s="95">
        <f>E132+F132</f>
        <v>6000</v>
      </c>
      <c r="H132" s="59">
        <v>3683.6</v>
      </c>
      <c r="I132" s="32">
        <f>H132/G132*100</f>
        <v>61.39333333333333</v>
      </c>
      <c r="J132" s="59">
        <f>I132-100</f>
        <v>-38.60666666666667</v>
      </c>
      <c r="K132" s="33">
        <f>H132-G132</f>
        <v>-2316.4</v>
      </c>
      <c r="L132" s="34">
        <f>G132-E132</f>
        <v>0</v>
      </c>
      <c r="M132" s="7">
        <f>H132-G132</f>
        <v>-2316.4</v>
      </c>
    </row>
    <row r="133" spans="1:13" s="107" customFormat="1" ht="15">
      <c r="A133" s="96"/>
      <c r="B133" s="52" t="s">
        <v>153</v>
      </c>
      <c r="C133" s="30" t="s">
        <v>154</v>
      </c>
      <c r="D133" s="25"/>
      <c r="E133" s="43">
        <v>85000</v>
      </c>
      <c r="F133" s="43">
        <f>SUM(F135)</f>
        <v>0</v>
      </c>
      <c r="G133" s="43">
        <f>SUM(G135)</f>
        <v>85000</v>
      </c>
      <c r="H133" s="44">
        <f>SUM(H135)</f>
        <v>45503.13</v>
      </c>
      <c r="I133" s="32">
        <f>H133/G133*100</f>
        <v>53.53309411764705</v>
      </c>
      <c r="J133" s="33">
        <f>I133-100</f>
        <v>-46.46690588235295</v>
      </c>
      <c r="K133" s="33">
        <f>H133-G133</f>
        <v>-39496.87</v>
      </c>
      <c r="L133" s="34">
        <f>G133-E133</f>
        <v>0</v>
      </c>
      <c r="M133" s="7">
        <f>H133-G133</f>
        <v>-39496.87</v>
      </c>
    </row>
    <row r="134" spans="1:13" s="8" customFormat="1" ht="12.75" hidden="1">
      <c r="A134" s="41"/>
      <c r="B134" s="52"/>
      <c r="C134" s="30"/>
      <c r="D134" s="25"/>
      <c r="E134" s="43">
        <v>-85000</v>
      </c>
      <c r="F134" s="43">
        <f>-F133</f>
        <v>0</v>
      </c>
      <c r="G134" s="43">
        <f>-G133</f>
        <v>-85000</v>
      </c>
      <c r="H134" s="44">
        <f>-H133</f>
        <v>-45503.13</v>
      </c>
      <c r="I134" s="32">
        <f>H134/G134*100</f>
        <v>53.53309411764705</v>
      </c>
      <c r="J134" s="33"/>
      <c r="K134" s="33">
        <f>H134-G134</f>
        <v>39496.87</v>
      </c>
      <c r="L134" s="34">
        <f>G134-E134</f>
        <v>0</v>
      </c>
      <c r="M134" s="7">
        <f>H134-G134</f>
        <v>39496.87</v>
      </c>
    </row>
    <row r="135" spans="1:13" ht="15">
      <c r="A135" s="41"/>
      <c r="B135" s="48" t="s">
        <v>56</v>
      </c>
      <c r="C135" s="30"/>
      <c r="D135" s="25" t="s">
        <v>57</v>
      </c>
      <c r="E135" s="49">
        <v>85000</v>
      </c>
      <c r="F135" s="49"/>
      <c r="G135" s="49">
        <f>E135+F135</f>
        <v>85000</v>
      </c>
      <c r="H135" s="33">
        <v>45503.13</v>
      </c>
      <c r="I135" s="32">
        <f>H135/G135*100</f>
        <v>53.53309411764705</v>
      </c>
      <c r="J135" s="33">
        <f>I135-100</f>
        <v>-46.46690588235295</v>
      </c>
      <c r="K135" s="33">
        <f>H135-G135</f>
        <v>-39496.87</v>
      </c>
      <c r="L135" s="34">
        <f>G135-E135</f>
        <v>0</v>
      </c>
      <c r="M135" s="7">
        <f>H135-G135</f>
        <v>-39496.87</v>
      </c>
    </row>
    <row r="136" spans="1:13" ht="15">
      <c r="A136" s="41"/>
      <c r="B136" s="52" t="s">
        <v>28</v>
      </c>
      <c r="C136" s="30" t="s">
        <v>155</v>
      </c>
      <c r="D136" s="25"/>
      <c r="E136" s="43">
        <v>23841</v>
      </c>
      <c r="F136" s="43">
        <f>SUM(F138:F140)</f>
        <v>0</v>
      </c>
      <c r="G136" s="43">
        <f>SUM(G138:G140)</f>
        <v>23841</v>
      </c>
      <c r="H136" s="44">
        <f>SUM(H138)</f>
        <v>23920</v>
      </c>
      <c r="I136" s="32">
        <f>H136/G136*100</f>
        <v>100.33136193951594</v>
      </c>
      <c r="J136" s="33">
        <f>I136-100</f>
        <v>0.3313619395159435</v>
      </c>
      <c r="K136" s="33">
        <f>H136-G136</f>
        <v>79</v>
      </c>
      <c r="L136" s="34">
        <f>G136-E136</f>
        <v>0</v>
      </c>
      <c r="M136" s="7">
        <f>H136-G136</f>
        <v>79</v>
      </c>
    </row>
    <row r="137" spans="1:13" ht="12.75" hidden="1">
      <c r="A137" s="41"/>
      <c r="B137" s="52"/>
      <c r="C137" s="30"/>
      <c r="D137" s="25"/>
      <c r="E137" s="43">
        <v>-23841</v>
      </c>
      <c r="F137" s="43">
        <f>-F136</f>
        <v>0</v>
      </c>
      <c r="G137" s="43">
        <f>-G136</f>
        <v>-23841</v>
      </c>
      <c r="H137" s="44">
        <f>-H136</f>
        <v>-23920</v>
      </c>
      <c r="I137" s="32">
        <f>H137/G137*100</f>
        <v>100.33136193951594</v>
      </c>
      <c r="J137" s="33"/>
      <c r="K137" s="33">
        <f>H137-G137</f>
        <v>-79</v>
      </c>
      <c r="L137" s="34">
        <f>G137-E137</f>
        <v>0</v>
      </c>
      <c r="M137" s="7">
        <f>H137-G137</f>
        <v>-79</v>
      </c>
    </row>
    <row r="138" spans="1:13" ht="43.5">
      <c r="A138" s="41"/>
      <c r="B138" s="48" t="s">
        <v>156</v>
      </c>
      <c r="C138" s="30"/>
      <c r="D138" s="25" t="s">
        <v>157</v>
      </c>
      <c r="E138" s="49">
        <v>8221</v>
      </c>
      <c r="F138" s="49"/>
      <c r="G138" s="49">
        <f>E138+F138</f>
        <v>8221</v>
      </c>
      <c r="H138" s="33">
        <v>23920</v>
      </c>
      <c r="I138" s="32">
        <f>H138/G138*100</f>
        <v>290.96217005230505</v>
      </c>
      <c r="J138" s="33">
        <f>I138-100</f>
        <v>190.96217005230505</v>
      </c>
      <c r="K138" s="33">
        <f>H138-G138</f>
        <v>15699</v>
      </c>
      <c r="L138" s="34">
        <f>G138-E138</f>
        <v>0</v>
      </c>
      <c r="M138" s="7">
        <f>H138-G138</f>
        <v>15699</v>
      </c>
    </row>
    <row r="139" spans="1:12" ht="100.5">
      <c r="A139" s="41"/>
      <c r="B139" s="94" t="s">
        <v>52</v>
      </c>
      <c r="C139" s="30"/>
      <c r="D139" s="25" t="s">
        <v>53</v>
      </c>
      <c r="E139" s="49">
        <v>15620</v>
      </c>
      <c r="F139" s="49"/>
      <c r="G139" s="49">
        <f>E139+F139</f>
        <v>15620</v>
      </c>
      <c r="H139" s="33"/>
      <c r="I139" s="32"/>
      <c r="J139" s="33"/>
      <c r="K139" s="33"/>
      <c r="L139" s="34"/>
    </row>
    <row r="140" spans="1:12" ht="12.75" hidden="1">
      <c r="A140" s="41"/>
      <c r="B140" s="48" t="s">
        <v>72</v>
      </c>
      <c r="C140" s="30"/>
      <c r="D140" s="25" t="s">
        <v>73</v>
      </c>
      <c r="E140" s="49">
        <v>0</v>
      </c>
      <c r="F140" s="49"/>
      <c r="G140" s="49">
        <f>E140+F140</f>
        <v>0</v>
      </c>
      <c r="H140" s="33"/>
      <c r="I140" s="32"/>
      <c r="J140" s="33"/>
      <c r="K140" s="33"/>
      <c r="L140" s="34"/>
    </row>
    <row r="141" spans="1:16" ht="15">
      <c r="A141" s="28" t="s">
        <v>158</v>
      </c>
      <c r="B141" s="53" t="s">
        <v>159</v>
      </c>
      <c r="C141" s="30"/>
      <c r="D141" s="25"/>
      <c r="E141" s="31">
        <v>4444200</v>
      </c>
      <c r="F141" s="31">
        <f>F143+F146+F151+F154+F158+F161+F164</f>
        <v>0</v>
      </c>
      <c r="G141" s="31">
        <f>E141+F141</f>
        <v>4444200</v>
      </c>
      <c r="H141" s="32">
        <f>H146+H151+H154+H158+H161+H164</f>
        <v>3440493.31</v>
      </c>
      <c r="I141" s="32">
        <f>H141/G141*100</f>
        <v>77.41535731965257</v>
      </c>
      <c r="J141" s="33">
        <f>I141-100</f>
        <v>-22.58464268034743</v>
      </c>
      <c r="K141" s="33">
        <f>H141-G141</f>
        <v>-1003706.69</v>
      </c>
      <c r="L141" s="34">
        <f>G141-E141</f>
        <v>0</v>
      </c>
      <c r="M141" s="7">
        <f>H141-G141</f>
        <v>-1003706.69</v>
      </c>
      <c r="O141" s="97">
        <f>G143+G146+G151+G154+G158+G161+G164</f>
        <v>4444200</v>
      </c>
      <c r="P141" s="97">
        <f>O141-E141</f>
        <v>0</v>
      </c>
    </row>
    <row r="142" spans="1:13" ht="12.75" hidden="1">
      <c r="A142" s="35"/>
      <c r="B142" s="53"/>
      <c r="C142" s="30"/>
      <c r="D142" s="25"/>
      <c r="E142" s="31">
        <v>-4444200</v>
      </c>
      <c r="F142" s="32">
        <f>-F141</f>
        <v>0</v>
      </c>
      <c r="G142" s="32">
        <f>-G141</f>
        <v>-4444200</v>
      </c>
      <c r="H142" s="32">
        <f>-H141</f>
        <v>-3440493.31</v>
      </c>
      <c r="I142" s="32">
        <f>H142/G142*100</f>
        <v>77.41535731965257</v>
      </c>
      <c r="J142" s="33"/>
      <c r="K142" s="33">
        <f>H142-G142</f>
        <v>1003706.69</v>
      </c>
      <c r="L142" s="34">
        <f>G142-E142</f>
        <v>0</v>
      </c>
      <c r="M142" s="7">
        <f>H142-G142</f>
        <v>1003706.69</v>
      </c>
    </row>
    <row r="143" spans="1:12" ht="12.75" hidden="1">
      <c r="A143" s="41"/>
      <c r="B143" s="108" t="s">
        <v>160</v>
      </c>
      <c r="C143" s="30" t="s">
        <v>161</v>
      </c>
      <c r="D143" s="25"/>
      <c r="E143" s="43">
        <v>0</v>
      </c>
      <c r="F143" s="43">
        <f>SUM(F145)</f>
        <v>0</v>
      </c>
      <c r="G143" s="43">
        <f>SUM(G145)</f>
        <v>0</v>
      </c>
      <c r="H143" s="44"/>
      <c r="I143" s="32"/>
      <c r="J143" s="33"/>
      <c r="K143" s="33"/>
      <c r="L143" s="34"/>
    </row>
    <row r="144" spans="1:12" ht="12.75" hidden="1">
      <c r="A144" s="41"/>
      <c r="B144" s="52"/>
      <c r="C144" s="30"/>
      <c r="D144" s="25"/>
      <c r="E144" s="43">
        <v>0</v>
      </c>
      <c r="F144" s="43">
        <f>-F143</f>
        <v>0</v>
      </c>
      <c r="G144" s="43">
        <f>-G143</f>
        <v>0</v>
      </c>
      <c r="H144" s="44"/>
      <c r="I144" s="32"/>
      <c r="J144" s="33"/>
      <c r="K144" s="33"/>
      <c r="L144" s="34"/>
    </row>
    <row r="145" spans="1:12" ht="12.75" hidden="1">
      <c r="A145" s="41"/>
      <c r="B145" s="48" t="s">
        <v>56</v>
      </c>
      <c r="C145" s="30"/>
      <c r="D145" s="25" t="s">
        <v>57</v>
      </c>
      <c r="E145" s="49">
        <v>0</v>
      </c>
      <c r="F145" s="49"/>
      <c r="G145" s="49">
        <f>E145+F145</f>
        <v>0</v>
      </c>
      <c r="H145" s="33"/>
      <c r="I145" s="32"/>
      <c r="J145" s="33"/>
      <c r="K145" s="33"/>
      <c r="L145" s="34"/>
    </row>
    <row r="146" spans="1:13" ht="72">
      <c r="A146" s="41"/>
      <c r="B146" s="52" t="s">
        <v>162</v>
      </c>
      <c r="C146" s="30" t="s">
        <v>163</v>
      </c>
      <c r="D146" s="25"/>
      <c r="E146" s="43">
        <v>3540600</v>
      </c>
      <c r="F146" s="43">
        <f>SUM(F148:F150)</f>
        <v>0</v>
      </c>
      <c r="G146" s="43">
        <f>SUM(G148:G150)</f>
        <v>3540600</v>
      </c>
      <c r="H146" s="44">
        <f>SUM(H148:H149)</f>
        <v>2803680.91</v>
      </c>
      <c r="I146" s="32">
        <f>H146/G146*100</f>
        <v>79.18660424786759</v>
      </c>
      <c r="J146" s="33">
        <f>I146-100</f>
        <v>-20.813395752132408</v>
      </c>
      <c r="K146" s="33">
        <f>H146-G146</f>
        <v>-736919.0899999999</v>
      </c>
      <c r="L146" s="34">
        <f>G146-E146</f>
        <v>0</v>
      </c>
      <c r="M146" s="7">
        <f>H146-G146</f>
        <v>-736919.0899999999</v>
      </c>
    </row>
    <row r="147" spans="1:13" ht="12.75" hidden="1">
      <c r="A147" s="41"/>
      <c r="B147" s="52"/>
      <c r="C147" s="30"/>
      <c r="D147" s="25"/>
      <c r="E147" s="43">
        <v>-3540600</v>
      </c>
      <c r="F147" s="43">
        <f>-F146</f>
        <v>0</v>
      </c>
      <c r="G147" s="43">
        <f>-G146</f>
        <v>-3540600</v>
      </c>
      <c r="H147" s="44">
        <f>-H146</f>
        <v>-2803680.91</v>
      </c>
      <c r="I147" s="32">
        <f>H147/G147*100</f>
        <v>79.18660424786759</v>
      </c>
      <c r="J147" s="33">
        <f>I147-100</f>
        <v>-20.813395752132408</v>
      </c>
      <c r="K147" s="33">
        <f>H147-G147</f>
        <v>736919.0899999999</v>
      </c>
      <c r="L147" s="34">
        <f>G147-E147</f>
        <v>0</v>
      </c>
      <c r="M147" s="7">
        <f>H147-G147</f>
        <v>736919.0899999999</v>
      </c>
    </row>
    <row r="148" spans="1:13" ht="43.5">
      <c r="A148" s="41"/>
      <c r="B148" s="48" t="s">
        <v>32</v>
      </c>
      <c r="C148" s="30"/>
      <c r="D148" s="25" t="s">
        <v>33</v>
      </c>
      <c r="E148" s="49">
        <v>3540600</v>
      </c>
      <c r="F148" s="49"/>
      <c r="G148" s="49">
        <f>E148+F148</f>
        <v>3540600</v>
      </c>
      <c r="H148" s="33">
        <v>2802308</v>
      </c>
      <c r="I148" s="32">
        <f>H148/G148*100</f>
        <v>79.14782805174264</v>
      </c>
      <c r="J148" s="33">
        <f>I148-100</f>
        <v>-20.852171948257364</v>
      </c>
      <c r="K148" s="33">
        <f>H148-G148</f>
        <v>-738292</v>
      </c>
      <c r="L148" s="34">
        <f>G148-E148</f>
        <v>0</v>
      </c>
      <c r="M148" s="7">
        <f>H148-G148</f>
        <v>-738292</v>
      </c>
    </row>
    <row r="149" spans="1:13" ht="12.75" hidden="1">
      <c r="A149" s="41"/>
      <c r="B149" s="48" t="s">
        <v>164</v>
      </c>
      <c r="C149" s="30"/>
      <c r="D149" s="25" t="s">
        <v>69</v>
      </c>
      <c r="E149" s="49">
        <v>0</v>
      </c>
      <c r="F149" s="49"/>
      <c r="G149" s="49">
        <f>E149+F149</f>
        <v>0</v>
      </c>
      <c r="H149" s="33">
        <v>1372.91</v>
      </c>
      <c r="I149" s="32" t="e">
        <f>H149/G149*100</f>
        <v>#DIV/0!</v>
      </c>
      <c r="J149" s="33" t="e">
        <f>I149-100</f>
        <v>#DIV/0!</v>
      </c>
      <c r="K149" s="33">
        <f>H149-G149</f>
        <v>1372.91</v>
      </c>
      <c r="L149" s="34">
        <f>G149-E149</f>
        <v>0</v>
      </c>
      <c r="M149" s="7">
        <f>H149-G149</f>
        <v>1372.91</v>
      </c>
    </row>
    <row r="150" spans="1:12" ht="12.75" hidden="1">
      <c r="A150" s="41"/>
      <c r="B150" s="109" t="s">
        <v>165</v>
      </c>
      <c r="C150" s="30"/>
      <c r="D150" s="25" t="s">
        <v>166</v>
      </c>
      <c r="E150" s="49">
        <v>0</v>
      </c>
      <c r="F150" s="49"/>
      <c r="G150" s="49">
        <f>E150+F150</f>
        <v>0</v>
      </c>
      <c r="H150" s="33">
        <v>4500</v>
      </c>
      <c r="I150" s="32"/>
      <c r="J150" s="33"/>
      <c r="K150" s="33"/>
      <c r="L150" s="34"/>
    </row>
    <row r="151" spans="1:13" ht="81" customHeight="1">
      <c r="A151" s="41"/>
      <c r="B151" s="52" t="s">
        <v>167</v>
      </c>
      <c r="C151" s="30" t="s">
        <v>168</v>
      </c>
      <c r="D151" s="25"/>
      <c r="E151" s="43">
        <v>33500</v>
      </c>
      <c r="F151" s="43">
        <f>SUM(F153)</f>
        <v>0</v>
      </c>
      <c r="G151" s="43">
        <f>SUM(G153)</f>
        <v>33500</v>
      </c>
      <c r="H151" s="44">
        <f>SUM(H153)</f>
        <v>25200</v>
      </c>
      <c r="I151" s="32">
        <f>H151/G151*100</f>
        <v>75.22388059701493</v>
      </c>
      <c r="J151" s="33">
        <f>I151-100</f>
        <v>-24.776119402985074</v>
      </c>
      <c r="K151" s="33">
        <f>H151-G151</f>
        <v>-8300</v>
      </c>
      <c r="L151" s="34">
        <f>G151-E151</f>
        <v>0</v>
      </c>
      <c r="M151" s="7">
        <f>H151-G151</f>
        <v>-8300</v>
      </c>
    </row>
    <row r="152" spans="1:13" ht="12.75" hidden="1">
      <c r="A152" s="41"/>
      <c r="B152" s="52"/>
      <c r="C152" s="30"/>
      <c r="D152" s="25"/>
      <c r="E152" s="43">
        <v>-33500</v>
      </c>
      <c r="F152" s="43">
        <f>-F151</f>
        <v>0</v>
      </c>
      <c r="G152" s="43">
        <f>-G151</f>
        <v>-33500</v>
      </c>
      <c r="H152" s="44">
        <f>-H151</f>
        <v>-25200</v>
      </c>
      <c r="I152" s="32">
        <f>H152/G152*100</f>
        <v>75.22388059701493</v>
      </c>
      <c r="J152" s="33"/>
      <c r="K152" s="33">
        <f>H152-G152</f>
        <v>8300</v>
      </c>
      <c r="L152" s="34">
        <f>G152-E152</f>
        <v>0</v>
      </c>
      <c r="M152" s="7">
        <f>H152-G152</f>
        <v>8300</v>
      </c>
    </row>
    <row r="153" spans="1:13" ht="43.5">
      <c r="A153" s="41"/>
      <c r="B153" s="48" t="s">
        <v>32</v>
      </c>
      <c r="C153" s="30"/>
      <c r="D153" s="25" t="s">
        <v>33</v>
      </c>
      <c r="E153" s="49">
        <v>33500</v>
      </c>
      <c r="F153" s="49"/>
      <c r="G153" s="49">
        <f>E153+F153</f>
        <v>33500</v>
      </c>
      <c r="H153" s="33">
        <v>25200</v>
      </c>
      <c r="I153" s="32">
        <f>H153/G153*100</f>
        <v>75.22388059701493</v>
      </c>
      <c r="J153" s="33">
        <f>I153-100</f>
        <v>-24.776119402985074</v>
      </c>
      <c r="K153" s="33">
        <f>H153-G153</f>
        <v>-8300</v>
      </c>
      <c r="L153" s="34">
        <f>G153-E153</f>
        <v>0</v>
      </c>
      <c r="M153" s="7">
        <f>H153-G153</f>
        <v>-8300</v>
      </c>
    </row>
    <row r="154" spans="1:13" ht="43.5">
      <c r="A154" s="41"/>
      <c r="B154" s="52" t="s">
        <v>169</v>
      </c>
      <c r="C154" s="30" t="s">
        <v>170</v>
      </c>
      <c r="D154" s="25"/>
      <c r="E154" s="43">
        <v>520000</v>
      </c>
      <c r="F154" s="43">
        <f>SUM(F156:F157)</f>
        <v>0</v>
      </c>
      <c r="G154" s="43">
        <f>SUM(G156:G157)</f>
        <v>520000</v>
      </c>
      <c r="H154" s="44">
        <f>SUM(H156:H157)</f>
        <v>412960</v>
      </c>
      <c r="I154" s="32">
        <f>H154/G154*100</f>
        <v>79.41538461538461</v>
      </c>
      <c r="J154" s="33">
        <f>I154-100</f>
        <v>-20.58461538461539</v>
      </c>
      <c r="K154" s="33">
        <f>H154-G154</f>
        <v>-107040</v>
      </c>
      <c r="L154" s="34">
        <f>G154-E154</f>
        <v>0</v>
      </c>
      <c r="M154" s="7">
        <f>H154-G154</f>
        <v>-107040</v>
      </c>
    </row>
    <row r="155" spans="1:13" ht="12.75" hidden="1">
      <c r="A155" s="41"/>
      <c r="B155" s="52"/>
      <c r="C155" s="30"/>
      <c r="D155" s="25"/>
      <c r="E155" s="43">
        <v>-520000</v>
      </c>
      <c r="F155" s="43">
        <f>-F154</f>
        <v>0</v>
      </c>
      <c r="G155" s="43">
        <f>-G154</f>
        <v>-520000</v>
      </c>
      <c r="H155" s="44">
        <f>-H154</f>
        <v>-412960</v>
      </c>
      <c r="I155" s="32">
        <f>H155/G155*100</f>
        <v>79.41538461538461</v>
      </c>
      <c r="J155" s="33"/>
      <c r="K155" s="33">
        <f>H155-G155</f>
        <v>107040</v>
      </c>
      <c r="L155" s="34">
        <f>G155-E155</f>
        <v>0</v>
      </c>
      <c r="M155" s="7">
        <f>H155-G155</f>
        <v>107040</v>
      </c>
    </row>
    <row r="156" spans="1:13" ht="43.5">
      <c r="A156" s="41"/>
      <c r="B156" s="48" t="s">
        <v>32</v>
      </c>
      <c r="C156" s="30"/>
      <c r="D156" s="25" t="s">
        <v>33</v>
      </c>
      <c r="E156" s="49">
        <v>278700</v>
      </c>
      <c r="F156" s="49"/>
      <c r="G156" s="49">
        <f>E156+F156</f>
        <v>278700</v>
      </c>
      <c r="H156" s="33">
        <v>191080</v>
      </c>
      <c r="I156" s="32">
        <f>H156/G156*100</f>
        <v>68.56117689271618</v>
      </c>
      <c r="J156" s="33">
        <f>I156-100</f>
        <v>-31.438823107283824</v>
      </c>
      <c r="K156" s="33">
        <f>H156-G156</f>
        <v>-87620</v>
      </c>
      <c r="L156" s="34">
        <f>G156-E156</f>
        <v>0</v>
      </c>
      <c r="M156" s="7">
        <f>H156-G156</f>
        <v>-87620</v>
      </c>
    </row>
    <row r="157" spans="1:13" ht="43.5">
      <c r="A157" s="41"/>
      <c r="B157" s="48" t="s">
        <v>171</v>
      </c>
      <c r="C157" s="30"/>
      <c r="D157" s="25" t="s">
        <v>157</v>
      </c>
      <c r="E157" s="49">
        <v>241300</v>
      </c>
      <c r="F157" s="49"/>
      <c r="G157" s="49">
        <f>E157+F157</f>
        <v>241300</v>
      </c>
      <c r="H157" s="33">
        <v>221880</v>
      </c>
      <c r="I157" s="32">
        <f>H157/G157*100</f>
        <v>91.95192706174886</v>
      </c>
      <c r="J157" s="33">
        <f>I157-100</f>
        <v>-8.048072938251138</v>
      </c>
      <c r="K157" s="33">
        <f>H157-G157</f>
        <v>-19420</v>
      </c>
      <c r="L157" s="34">
        <f>G157-E157</f>
        <v>0</v>
      </c>
      <c r="M157" s="7">
        <f>H157-G157</f>
        <v>-19420</v>
      </c>
    </row>
    <row r="158" spans="1:13" ht="15">
      <c r="A158" s="41"/>
      <c r="B158" s="52" t="s">
        <v>172</v>
      </c>
      <c r="C158" s="30" t="s">
        <v>173</v>
      </c>
      <c r="D158" s="25"/>
      <c r="E158" s="43">
        <v>263900</v>
      </c>
      <c r="F158" s="43">
        <f>SUM(F160)</f>
        <v>0</v>
      </c>
      <c r="G158" s="43">
        <f>SUM(G160)</f>
        <v>263900</v>
      </c>
      <c r="H158" s="44">
        <f>SUM(H160)</f>
        <v>189300</v>
      </c>
      <c r="I158" s="32">
        <f>H158/G158*100</f>
        <v>71.73171655930277</v>
      </c>
      <c r="J158" s="33">
        <f>I158-100</f>
        <v>-28.268283440697232</v>
      </c>
      <c r="K158" s="33">
        <f>H158-G158</f>
        <v>-74600</v>
      </c>
      <c r="L158" s="34">
        <f>G158-E158</f>
        <v>0</v>
      </c>
      <c r="M158" s="7">
        <f>H158-G158</f>
        <v>-74600</v>
      </c>
    </row>
    <row r="159" spans="1:13" ht="12.75" hidden="1">
      <c r="A159" s="41"/>
      <c r="B159" s="52"/>
      <c r="C159" s="30"/>
      <c r="D159" s="25"/>
      <c r="E159" s="43">
        <v>-263900</v>
      </c>
      <c r="F159" s="43">
        <f>-F158</f>
        <v>0</v>
      </c>
      <c r="G159" s="43">
        <f>-G158</f>
        <v>-263900</v>
      </c>
      <c r="H159" s="44">
        <f>-H158</f>
        <v>-189300</v>
      </c>
      <c r="I159" s="32">
        <f>H159/G159*100</f>
        <v>71.73171655930277</v>
      </c>
      <c r="J159" s="33"/>
      <c r="K159" s="33">
        <f>H159-G159</f>
        <v>74600</v>
      </c>
      <c r="L159" s="34">
        <f>G159-E159</f>
        <v>0</v>
      </c>
      <c r="M159" s="7">
        <f>H159-G159</f>
        <v>74600</v>
      </c>
    </row>
    <row r="160" spans="1:13" ht="43.5">
      <c r="A160" s="41"/>
      <c r="B160" s="48" t="s">
        <v>174</v>
      </c>
      <c r="C160" s="30"/>
      <c r="D160" s="25" t="s">
        <v>157</v>
      </c>
      <c r="E160" s="49">
        <v>263900</v>
      </c>
      <c r="F160" s="49"/>
      <c r="G160" s="49">
        <f>E160+F160</f>
        <v>263900</v>
      </c>
      <c r="H160" s="33">
        <v>189300</v>
      </c>
      <c r="I160" s="32">
        <f>H160/G160*100</f>
        <v>71.73171655930277</v>
      </c>
      <c r="J160" s="33">
        <f>I160-100</f>
        <v>-28.268283440697232</v>
      </c>
      <c r="K160" s="33">
        <f>H160-G160</f>
        <v>-74600</v>
      </c>
      <c r="L160" s="34">
        <f>G160-E160</f>
        <v>0</v>
      </c>
      <c r="M160" s="7">
        <f>H160-G160</f>
        <v>-74600</v>
      </c>
    </row>
    <row r="161" spans="1:13" ht="34.5" customHeight="1">
      <c r="A161" s="41"/>
      <c r="B161" s="52" t="s">
        <v>175</v>
      </c>
      <c r="C161" s="30" t="s">
        <v>176</v>
      </c>
      <c r="D161" s="25"/>
      <c r="E161" s="43">
        <v>14000</v>
      </c>
      <c r="F161" s="43">
        <f>SUM(F163)</f>
        <v>0</v>
      </c>
      <c r="G161" s="43">
        <f>SUM(G163)</f>
        <v>14000</v>
      </c>
      <c r="H161" s="44">
        <f>SUM(H163)</f>
        <v>9352.4</v>
      </c>
      <c r="I161" s="32">
        <f>H161/G161*100</f>
        <v>66.80285714285714</v>
      </c>
      <c r="J161" s="33">
        <f>I161-100</f>
        <v>-33.197142857142865</v>
      </c>
      <c r="K161" s="33">
        <f>H161-G161</f>
        <v>-4647.6</v>
      </c>
      <c r="L161" s="34">
        <f>G161-E161</f>
        <v>0</v>
      </c>
      <c r="M161" s="7">
        <f>H161-G161</f>
        <v>-4647.6</v>
      </c>
    </row>
    <row r="162" spans="1:13" ht="12.75" hidden="1">
      <c r="A162" s="41"/>
      <c r="B162" s="52"/>
      <c r="C162" s="30"/>
      <c r="D162" s="25"/>
      <c r="E162" s="43">
        <v>-14000</v>
      </c>
      <c r="F162" s="43">
        <f>-F161</f>
        <v>0</v>
      </c>
      <c r="G162" s="43">
        <f>-G161</f>
        <v>-14000</v>
      </c>
      <c r="H162" s="44">
        <f>-H161</f>
        <v>-9352.4</v>
      </c>
      <c r="I162" s="32">
        <f>H162/G162*100</f>
        <v>66.80285714285714</v>
      </c>
      <c r="J162" s="33"/>
      <c r="K162" s="33">
        <f>H162-G162</f>
        <v>4647.6</v>
      </c>
      <c r="L162" s="34">
        <f>G162-E162</f>
        <v>0</v>
      </c>
      <c r="M162" s="7">
        <f>H162-G162</f>
        <v>4647.6</v>
      </c>
    </row>
    <row r="163" spans="1:13" ht="15">
      <c r="A163" s="41"/>
      <c r="B163" s="48" t="s">
        <v>56</v>
      </c>
      <c r="C163" s="30"/>
      <c r="D163" s="25" t="s">
        <v>57</v>
      </c>
      <c r="E163" s="49">
        <v>14000</v>
      </c>
      <c r="F163" s="49"/>
      <c r="G163" s="49">
        <f>E163+F163</f>
        <v>14000</v>
      </c>
      <c r="H163" s="33">
        <v>9352.4</v>
      </c>
      <c r="I163" s="32">
        <f>H163/G163*100</f>
        <v>66.80285714285714</v>
      </c>
      <c r="J163" s="33">
        <f>I163-100</f>
        <v>-33.197142857142865</v>
      </c>
      <c r="K163" s="33">
        <f>H163-G163</f>
        <v>-4647.6</v>
      </c>
      <c r="L163" s="34">
        <f>G163-E163</f>
        <v>0</v>
      </c>
      <c r="M163" s="7">
        <f>H163-G163</f>
        <v>-4647.6</v>
      </c>
    </row>
    <row r="164" spans="1:13" ht="15">
      <c r="A164" s="41"/>
      <c r="B164" s="52" t="s">
        <v>28</v>
      </c>
      <c r="C164" s="30" t="s">
        <v>177</v>
      </c>
      <c r="D164" s="25"/>
      <c r="E164" s="43">
        <v>72200</v>
      </c>
      <c r="F164" s="44"/>
      <c r="G164" s="43">
        <f>E164+F164</f>
        <v>72200</v>
      </c>
      <c r="H164" s="44">
        <f>SUM(H167)</f>
        <v>0</v>
      </c>
      <c r="I164" s="32">
        <f>H164/G164*100</f>
        <v>0</v>
      </c>
      <c r="J164" s="33">
        <f>I164-100</f>
        <v>-100</v>
      </c>
      <c r="K164" s="33">
        <f>H164-G164</f>
        <v>-72200</v>
      </c>
      <c r="L164" s="34">
        <f>G164-E164</f>
        <v>0</v>
      </c>
      <c r="M164" s="7">
        <f>H164-G164</f>
        <v>-72200</v>
      </c>
    </row>
    <row r="165" spans="1:13" ht="12.75" hidden="1">
      <c r="A165" s="41"/>
      <c r="B165" s="52"/>
      <c r="C165" s="30"/>
      <c r="D165" s="25"/>
      <c r="E165" s="43">
        <v>-72200</v>
      </c>
      <c r="F165" s="44">
        <f>-F164</f>
        <v>0</v>
      </c>
      <c r="G165" s="43">
        <f>-G164</f>
        <v>-72200</v>
      </c>
      <c r="H165" s="44">
        <f>-H164</f>
        <v>0</v>
      </c>
      <c r="I165" s="32">
        <f>H165/G165*100</f>
        <v>0</v>
      </c>
      <c r="J165" s="33">
        <f>I165-100</f>
        <v>-100</v>
      </c>
      <c r="K165" s="33">
        <f>H165-G165</f>
        <v>72200</v>
      </c>
      <c r="L165" s="34">
        <f>G165-E165</f>
        <v>0</v>
      </c>
      <c r="M165" s="7">
        <f>H165-G165</f>
        <v>72200</v>
      </c>
    </row>
    <row r="166" spans="1:13" ht="43.5">
      <c r="A166" s="41"/>
      <c r="B166" s="48" t="s">
        <v>174</v>
      </c>
      <c r="C166" s="30"/>
      <c r="D166" s="25" t="s">
        <v>157</v>
      </c>
      <c r="E166" s="49">
        <v>72200</v>
      </c>
      <c r="F166" s="44"/>
      <c r="G166" s="43">
        <f>E166+F166</f>
        <v>72200</v>
      </c>
      <c r="H166" s="44">
        <v>111200</v>
      </c>
      <c r="I166" s="32">
        <f>H166/G166*100</f>
        <v>154.01662049861494</v>
      </c>
      <c r="J166" s="33">
        <f>I166-100</f>
        <v>54.01662049861494</v>
      </c>
      <c r="K166" s="33">
        <f>H166-G166</f>
        <v>39000</v>
      </c>
      <c r="L166" s="34">
        <f>G166-E166</f>
        <v>0</v>
      </c>
      <c r="M166" s="7">
        <f>H166-G166</f>
        <v>39000</v>
      </c>
    </row>
    <row r="167" spans="1:15" ht="43.5">
      <c r="A167" s="28">
        <v>853</v>
      </c>
      <c r="B167" s="53" t="s">
        <v>178</v>
      </c>
      <c r="C167" s="30"/>
      <c r="D167" s="25"/>
      <c r="E167" s="32">
        <f>E169</f>
        <v>136223</v>
      </c>
      <c r="F167" s="32">
        <f>F169</f>
        <v>0</v>
      </c>
      <c r="G167" s="32">
        <f>E167+F167</f>
        <v>136223</v>
      </c>
      <c r="H167" s="32">
        <f>H169</f>
        <v>0</v>
      </c>
      <c r="I167" s="32">
        <f>H167/G167*100</f>
        <v>0</v>
      </c>
      <c r="J167" s="33">
        <f>I167-100</f>
        <v>-100</v>
      </c>
      <c r="K167" s="33">
        <f>H167-G167</f>
        <v>-136223</v>
      </c>
      <c r="L167" s="34">
        <f>G167-E167</f>
        <v>0</v>
      </c>
      <c r="M167" s="7">
        <f>H167-G167</f>
        <v>-136223</v>
      </c>
      <c r="O167" s="110">
        <f>G169</f>
        <v>136223</v>
      </c>
    </row>
    <row r="168" spans="1:13" ht="12.75" hidden="1">
      <c r="A168" s="41"/>
      <c r="B168" s="48"/>
      <c r="C168" s="30"/>
      <c r="D168" s="25"/>
      <c r="E168" s="33">
        <f>-E167</f>
        <v>-136223</v>
      </c>
      <c r="F168" s="33">
        <f>-F167</f>
        <v>0</v>
      </c>
      <c r="G168" s="33">
        <f>-G167</f>
        <v>-136223</v>
      </c>
      <c r="H168" s="33"/>
      <c r="I168" s="32">
        <f>H168/G168*100</f>
        <v>0</v>
      </c>
      <c r="J168" s="33">
        <f>I168-100</f>
        <v>-100</v>
      </c>
      <c r="K168" s="33">
        <f>H168-G168</f>
        <v>136223</v>
      </c>
      <c r="L168" s="34">
        <f>G168-E168</f>
        <v>0</v>
      </c>
      <c r="M168" s="7">
        <f>H168-G168</f>
        <v>136223</v>
      </c>
    </row>
    <row r="169" spans="1:13" ht="15">
      <c r="A169" s="41"/>
      <c r="B169" s="52" t="s">
        <v>28</v>
      </c>
      <c r="C169" s="30" t="s">
        <v>179</v>
      </c>
      <c r="D169" s="25"/>
      <c r="E169" s="44">
        <f>SUM(E171:E172)</f>
        <v>136223</v>
      </c>
      <c r="F169" s="44">
        <f>SUM(F171:F172)</f>
        <v>0</v>
      </c>
      <c r="G169" s="44">
        <f>E169+F169</f>
        <v>136223</v>
      </c>
      <c r="H169" s="44">
        <f>SUM(H171:H172)</f>
        <v>0</v>
      </c>
      <c r="I169" s="32">
        <f>H169/G169*100</f>
        <v>0</v>
      </c>
      <c r="J169" s="33">
        <f>I169-100</f>
        <v>-100</v>
      </c>
      <c r="K169" s="33">
        <f>H169-G169</f>
        <v>-136223</v>
      </c>
      <c r="L169" s="34">
        <f>G169-E169</f>
        <v>0</v>
      </c>
      <c r="M169" s="7">
        <f>H169-G169</f>
        <v>-136223</v>
      </c>
    </row>
    <row r="170" spans="1:13" ht="12.75" hidden="1">
      <c r="A170" s="41"/>
      <c r="B170" s="67"/>
      <c r="C170" s="30"/>
      <c r="D170" s="25"/>
      <c r="E170" s="33">
        <f>-E169</f>
        <v>-136223</v>
      </c>
      <c r="F170" s="33">
        <f>-F169</f>
        <v>0</v>
      </c>
      <c r="G170" s="33">
        <f>-G169</f>
        <v>-136223</v>
      </c>
      <c r="H170" s="33"/>
      <c r="I170" s="32">
        <f>H170/G170*100</f>
        <v>0</v>
      </c>
      <c r="J170" s="33">
        <f>I170-100</f>
        <v>-100</v>
      </c>
      <c r="K170" s="33">
        <f>H170-G170</f>
        <v>136223</v>
      </c>
      <c r="L170" s="34">
        <f>G170-E170</f>
        <v>0</v>
      </c>
      <c r="M170" s="7">
        <f>H170-G170</f>
        <v>136223</v>
      </c>
    </row>
    <row r="171" spans="1:13" ht="43.5">
      <c r="A171" s="41"/>
      <c r="B171" s="111" t="s">
        <v>180</v>
      </c>
      <c r="C171" s="30"/>
      <c r="D171" s="25" t="s">
        <v>181</v>
      </c>
      <c r="E171" s="33">
        <v>129373.8</v>
      </c>
      <c r="F171" s="33"/>
      <c r="G171" s="33">
        <f>E171+F171</f>
        <v>129373.8</v>
      </c>
      <c r="H171" s="33">
        <v>0</v>
      </c>
      <c r="I171" s="32">
        <f>H171/G171*100</f>
        <v>0</v>
      </c>
      <c r="J171" s="33">
        <f>I171-100</f>
        <v>-100</v>
      </c>
      <c r="K171" s="33">
        <f>H171-G171</f>
        <v>-129373.8</v>
      </c>
      <c r="L171" s="34">
        <f>G171-E171</f>
        <v>0</v>
      </c>
      <c r="M171" s="7">
        <f>H171-G171</f>
        <v>-129373.8</v>
      </c>
    </row>
    <row r="172" spans="1:13" ht="43.5">
      <c r="A172" s="41"/>
      <c r="B172" s="111" t="s">
        <v>180</v>
      </c>
      <c r="C172" s="30"/>
      <c r="D172" s="25" t="s">
        <v>182</v>
      </c>
      <c r="E172" s="33">
        <v>6849.2</v>
      </c>
      <c r="F172" s="33"/>
      <c r="G172" s="33">
        <f>E172+F172</f>
        <v>6849.2</v>
      </c>
      <c r="H172" s="33">
        <v>0</v>
      </c>
      <c r="I172" s="32">
        <f>H172/G172*100</f>
        <v>0</v>
      </c>
      <c r="J172" s="33">
        <f>I172-100</f>
        <v>-100</v>
      </c>
      <c r="K172" s="33">
        <f>H172-G172</f>
        <v>-6849.2</v>
      </c>
      <c r="L172" s="34">
        <f>G172-E172</f>
        <v>0</v>
      </c>
      <c r="M172" s="7">
        <f>H172-G172</f>
        <v>-6849.2</v>
      </c>
    </row>
    <row r="173" spans="1:15" ht="29.25">
      <c r="A173" s="28" t="s">
        <v>183</v>
      </c>
      <c r="B173" s="53" t="s">
        <v>184</v>
      </c>
      <c r="C173" s="30"/>
      <c r="D173" s="25"/>
      <c r="E173" s="31">
        <v>97815</v>
      </c>
      <c r="F173" s="31">
        <f>F175</f>
        <v>0</v>
      </c>
      <c r="G173" s="31">
        <f>E173+F173</f>
        <v>97815</v>
      </c>
      <c r="H173" s="32">
        <f>H175</f>
        <v>60836</v>
      </c>
      <c r="I173" s="32">
        <f>H173/G173*100</f>
        <v>62.19495987323008</v>
      </c>
      <c r="J173" s="33">
        <f>I173-100</f>
        <v>-37.80504012676992</v>
      </c>
      <c r="K173" s="33">
        <f>H173-G173</f>
        <v>-36979</v>
      </c>
      <c r="L173" s="34">
        <f>G173-E173</f>
        <v>0</v>
      </c>
      <c r="M173" s="7">
        <f>H173-G173</f>
        <v>-36979</v>
      </c>
      <c r="O173" s="97">
        <f>G175</f>
        <v>97815</v>
      </c>
    </row>
    <row r="174" spans="1:13" ht="12.75" hidden="1">
      <c r="A174" s="35"/>
      <c r="B174" s="53"/>
      <c r="C174" s="30"/>
      <c r="D174" s="25"/>
      <c r="E174" s="31">
        <v>-97815</v>
      </c>
      <c r="F174" s="31">
        <f>-F173</f>
        <v>0</v>
      </c>
      <c r="G174" s="31">
        <f>-G173</f>
        <v>-97815</v>
      </c>
      <c r="H174" s="32">
        <f>-H173</f>
        <v>-60836</v>
      </c>
      <c r="I174" s="32">
        <f>H174/G174*100</f>
        <v>62.19495987323008</v>
      </c>
      <c r="J174" s="33"/>
      <c r="K174" s="33">
        <f>H174-G174</f>
        <v>36979</v>
      </c>
      <c r="L174" s="34">
        <f>G174-E174</f>
        <v>0</v>
      </c>
      <c r="M174" s="7">
        <f>H174-G174</f>
        <v>36979</v>
      </c>
    </row>
    <row r="175" spans="1:13" ht="15">
      <c r="A175" s="41"/>
      <c r="B175" s="52" t="s">
        <v>185</v>
      </c>
      <c r="C175" s="30" t="s">
        <v>186</v>
      </c>
      <c r="D175" s="25"/>
      <c r="E175" s="43">
        <v>97815</v>
      </c>
      <c r="F175" s="43">
        <f>SUM(F177)</f>
        <v>0</v>
      </c>
      <c r="G175" s="43">
        <f>SUM(G177)</f>
        <v>97815</v>
      </c>
      <c r="H175" s="44">
        <f>SUM(H177)</f>
        <v>60836</v>
      </c>
      <c r="I175" s="32">
        <f>H175/G175*100</f>
        <v>62.19495987323008</v>
      </c>
      <c r="J175" s="33">
        <f>I175-100</f>
        <v>-37.80504012676992</v>
      </c>
      <c r="K175" s="33">
        <f>H175-G175</f>
        <v>-36979</v>
      </c>
      <c r="L175" s="34">
        <f>G175-E175</f>
        <v>0</v>
      </c>
      <c r="M175" s="7">
        <f>H175-G175</f>
        <v>-36979</v>
      </c>
    </row>
    <row r="176" spans="1:13" ht="12.75" hidden="1">
      <c r="A176" s="41"/>
      <c r="B176" s="52"/>
      <c r="C176" s="30"/>
      <c r="D176" s="25"/>
      <c r="E176" s="43">
        <v>-97815</v>
      </c>
      <c r="F176" s="43">
        <f>-F175</f>
        <v>0</v>
      </c>
      <c r="G176" s="43">
        <f>-G175</f>
        <v>-97815</v>
      </c>
      <c r="H176" s="44">
        <f>-H175</f>
        <v>-60836</v>
      </c>
      <c r="I176" s="32">
        <f>H176/G176*100</f>
        <v>62.19495987323008</v>
      </c>
      <c r="J176" s="33"/>
      <c r="K176" s="33">
        <f>H176-G176</f>
        <v>36979</v>
      </c>
      <c r="L176" s="34">
        <f>G176-E176</f>
        <v>0</v>
      </c>
      <c r="M176" s="7">
        <f>H176-G176</f>
        <v>36979</v>
      </c>
    </row>
    <row r="177" spans="1:13" ht="43.5">
      <c r="A177" s="41"/>
      <c r="B177" s="48" t="s">
        <v>171</v>
      </c>
      <c r="C177" s="30"/>
      <c r="D177" s="25" t="s">
        <v>157</v>
      </c>
      <c r="E177" s="49">
        <v>97815</v>
      </c>
      <c r="F177" s="49"/>
      <c r="G177" s="49">
        <f>E177+F177</f>
        <v>97815</v>
      </c>
      <c r="H177" s="33">
        <v>60836</v>
      </c>
      <c r="I177" s="32">
        <f>H177/G177*100</f>
        <v>62.19495987323008</v>
      </c>
      <c r="J177" s="33">
        <f>I177-100</f>
        <v>-37.80504012676992</v>
      </c>
      <c r="K177" s="33">
        <f>H177-G177</f>
        <v>-36979</v>
      </c>
      <c r="L177" s="34">
        <f>G177-E177</f>
        <v>0</v>
      </c>
      <c r="M177" s="7">
        <f>H177-G177</f>
        <v>-36979</v>
      </c>
    </row>
    <row r="178" spans="1:15" ht="36.75" customHeight="1">
      <c r="A178" s="28" t="s">
        <v>187</v>
      </c>
      <c r="B178" s="53" t="s">
        <v>188</v>
      </c>
      <c r="C178" s="30"/>
      <c r="D178" s="25"/>
      <c r="E178" s="31">
        <v>1635200</v>
      </c>
      <c r="F178" s="31">
        <f>F180+F184+F187</f>
        <v>0</v>
      </c>
      <c r="G178" s="31">
        <f>E178+F178</f>
        <v>1635200</v>
      </c>
      <c r="H178" s="32">
        <f>H180+H184+H187</f>
        <v>773998.51</v>
      </c>
      <c r="I178" s="32">
        <f>H178/G178*100</f>
        <v>47.33356837084149</v>
      </c>
      <c r="J178" s="33">
        <f>I178-100</f>
        <v>-52.66643162915851</v>
      </c>
      <c r="K178" s="33">
        <f>H178-G178</f>
        <v>-861201.49</v>
      </c>
      <c r="L178" s="34">
        <f>G178-E178</f>
        <v>0</v>
      </c>
      <c r="M178" s="7">
        <f>H178-G178</f>
        <v>-861201.49</v>
      </c>
      <c r="O178" s="97">
        <f>G180+G184+G187</f>
        <v>1635200</v>
      </c>
    </row>
    <row r="179" spans="1:13" ht="12.75" hidden="1">
      <c r="A179" s="35"/>
      <c r="B179" s="53"/>
      <c r="C179" s="30"/>
      <c r="D179" s="25"/>
      <c r="E179" s="31">
        <v>-1635200</v>
      </c>
      <c r="F179" s="31">
        <f>-F178</f>
        <v>0</v>
      </c>
      <c r="G179" s="31">
        <f>-G178</f>
        <v>-1635200</v>
      </c>
      <c r="H179" s="32">
        <f>-H178</f>
        <v>-773998.51</v>
      </c>
      <c r="I179" s="32">
        <f>H179/G179*100</f>
        <v>47.33356837084149</v>
      </c>
      <c r="J179" s="33"/>
      <c r="K179" s="33">
        <f>H179-G179</f>
        <v>861201.49</v>
      </c>
      <c r="L179" s="34">
        <f>G179-E179</f>
        <v>0</v>
      </c>
      <c r="M179" s="7">
        <f>H179-G179</f>
        <v>861201.49</v>
      </c>
    </row>
    <row r="180" spans="1:13" ht="16.5" customHeight="1">
      <c r="A180" s="41"/>
      <c r="B180" s="52" t="s">
        <v>189</v>
      </c>
      <c r="C180" s="30" t="s">
        <v>190</v>
      </c>
      <c r="D180" s="25"/>
      <c r="E180" s="43">
        <v>1580000</v>
      </c>
      <c r="F180" s="43">
        <f>SUM(F182:F183)</f>
        <v>0</v>
      </c>
      <c r="G180" s="43">
        <f>SUM(G182:G183)</f>
        <v>1580000</v>
      </c>
      <c r="H180" s="44">
        <f>SUM(H182:H183)</f>
        <v>733960.5</v>
      </c>
      <c r="I180" s="32">
        <f>H180/G180*100</f>
        <v>46.45319620253164</v>
      </c>
      <c r="J180" s="33">
        <f>I180-100</f>
        <v>-53.54680379746836</v>
      </c>
      <c r="K180" s="33">
        <f>H180-G180</f>
        <v>-846039.5</v>
      </c>
      <c r="L180" s="34">
        <f>G180-E180</f>
        <v>0</v>
      </c>
      <c r="M180" s="7">
        <f>H180-G180</f>
        <v>-846039.5</v>
      </c>
    </row>
    <row r="181" spans="1:13" ht="12.75" customHeight="1" hidden="1">
      <c r="A181" s="41"/>
      <c r="B181" s="52"/>
      <c r="C181" s="30"/>
      <c r="D181" s="25"/>
      <c r="E181" s="43">
        <v>-1580000</v>
      </c>
      <c r="F181" s="43">
        <f>-F180</f>
        <v>0</v>
      </c>
      <c r="G181" s="43">
        <f>-G180</f>
        <v>-1580000</v>
      </c>
      <c r="H181" s="44">
        <f>-H180</f>
        <v>-733960.5</v>
      </c>
      <c r="I181" s="32">
        <f>H181/G181*100</f>
        <v>46.45319620253164</v>
      </c>
      <c r="J181" s="33"/>
      <c r="K181" s="33">
        <f>H181-G181</f>
        <v>846039.5</v>
      </c>
      <c r="L181" s="34">
        <f>G181-E181</f>
        <v>0</v>
      </c>
      <c r="M181" s="7">
        <f>H181-G181</f>
        <v>846039.5</v>
      </c>
    </row>
    <row r="182" spans="1:13" ht="15">
      <c r="A182" s="41"/>
      <c r="B182" s="48" t="s">
        <v>56</v>
      </c>
      <c r="C182" s="30"/>
      <c r="D182" s="25" t="s">
        <v>57</v>
      </c>
      <c r="E182" s="49">
        <v>1580000</v>
      </c>
      <c r="F182" s="49"/>
      <c r="G182" s="49">
        <f>E182+F182</f>
        <v>1580000</v>
      </c>
      <c r="H182" s="33">
        <v>731619.95</v>
      </c>
      <c r="I182" s="32">
        <f>H182/G182*100</f>
        <v>46.305060126582276</v>
      </c>
      <c r="J182" s="33">
        <f>I182-100</f>
        <v>-53.694939873417724</v>
      </c>
      <c r="K182" s="33">
        <f>H182-G182</f>
        <v>-848380.05</v>
      </c>
      <c r="L182" s="34">
        <f>G182-E182</f>
        <v>0</v>
      </c>
      <c r="M182" s="7">
        <f>H182-G182</f>
        <v>-848380.05</v>
      </c>
    </row>
    <row r="183" spans="1:14" ht="12.75" hidden="1">
      <c r="A183" s="41"/>
      <c r="B183" s="61" t="s">
        <v>114</v>
      </c>
      <c r="C183" s="30"/>
      <c r="D183" s="25" t="s">
        <v>91</v>
      </c>
      <c r="E183" s="49">
        <v>0</v>
      </c>
      <c r="F183" s="49"/>
      <c r="G183" s="49">
        <f>E183+F183</f>
        <v>0</v>
      </c>
      <c r="H183" s="33">
        <v>2340.55</v>
      </c>
      <c r="I183" s="32" t="e">
        <f>H183/G183*100</f>
        <v>#DIV/0!</v>
      </c>
      <c r="J183" s="33" t="e">
        <f>I183-100</f>
        <v>#DIV/0!</v>
      </c>
      <c r="K183" s="33">
        <f>H183-G183</f>
        <v>2340.55</v>
      </c>
      <c r="L183" s="34">
        <f>G183-E183</f>
        <v>0</v>
      </c>
      <c r="M183" s="7">
        <f>H183-G183</f>
        <v>2340.55</v>
      </c>
      <c r="N183" s="1">
        <v>340.55</v>
      </c>
    </row>
    <row r="184" spans="1:13" ht="43.5">
      <c r="A184" s="41"/>
      <c r="B184" s="52" t="s">
        <v>191</v>
      </c>
      <c r="C184" s="30" t="s">
        <v>192</v>
      </c>
      <c r="D184" s="25"/>
      <c r="E184" s="43">
        <v>200</v>
      </c>
      <c r="F184" s="43">
        <f>SUM(F186:F186)</f>
        <v>0</v>
      </c>
      <c r="G184" s="43">
        <f>SUM(G186)</f>
        <v>200</v>
      </c>
      <c r="H184" s="44">
        <f>SUM(H186)</f>
        <v>174.93</v>
      </c>
      <c r="I184" s="32">
        <f>H184/G184*100</f>
        <v>87.465</v>
      </c>
      <c r="J184" s="33">
        <f>I184-100</f>
        <v>-12.534999999999997</v>
      </c>
      <c r="K184" s="33">
        <f>H184-G184</f>
        <v>-25.069999999999993</v>
      </c>
      <c r="L184" s="34">
        <f>G184-E184</f>
        <v>0</v>
      </c>
      <c r="M184" s="7">
        <f>H184-G184</f>
        <v>-25.069999999999993</v>
      </c>
    </row>
    <row r="185" spans="1:13" ht="12.75" hidden="1">
      <c r="A185" s="41"/>
      <c r="B185" s="52"/>
      <c r="C185" s="30"/>
      <c r="D185" s="25"/>
      <c r="E185" s="43">
        <v>-200</v>
      </c>
      <c r="F185" s="43">
        <f>-F184</f>
        <v>0</v>
      </c>
      <c r="G185" s="43">
        <f>-G184</f>
        <v>-200</v>
      </c>
      <c r="H185" s="44">
        <f>-H184</f>
        <v>-174.93</v>
      </c>
      <c r="I185" s="32">
        <f>H185/G185*100</f>
        <v>87.465</v>
      </c>
      <c r="J185" s="33"/>
      <c r="K185" s="33">
        <f>H185-G185</f>
        <v>25.069999999999993</v>
      </c>
      <c r="L185" s="34">
        <f>G185-E185</f>
        <v>0</v>
      </c>
      <c r="M185" s="7">
        <f>H185-G185</f>
        <v>25.069999999999993</v>
      </c>
    </row>
    <row r="186" spans="1:13" ht="15">
      <c r="A186" s="41"/>
      <c r="B186" s="48" t="s">
        <v>193</v>
      </c>
      <c r="C186" s="30"/>
      <c r="D186" s="25" t="s">
        <v>194</v>
      </c>
      <c r="E186" s="49">
        <v>200</v>
      </c>
      <c r="F186" s="49"/>
      <c r="G186" s="49">
        <f>E186+F186</f>
        <v>200</v>
      </c>
      <c r="H186" s="33">
        <v>174.93</v>
      </c>
      <c r="I186" s="32">
        <f>H186/G186*100</f>
        <v>87.465</v>
      </c>
      <c r="J186" s="33">
        <f>I186-100</f>
        <v>-12.534999999999997</v>
      </c>
      <c r="K186" s="33">
        <f>H186-G186</f>
        <v>-25.069999999999993</v>
      </c>
      <c r="L186" s="34">
        <f>G186-E186</f>
        <v>0</v>
      </c>
      <c r="M186" s="7">
        <f>H186-G186</f>
        <v>-25.069999999999993</v>
      </c>
    </row>
    <row r="187" spans="1:13" ht="15">
      <c r="A187" s="41"/>
      <c r="B187" s="52" t="s">
        <v>28</v>
      </c>
      <c r="C187" s="30" t="s">
        <v>195</v>
      </c>
      <c r="D187" s="25"/>
      <c r="E187" s="43">
        <v>55000</v>
      </c>
      <c r="F187" s="43">
        <f>SUM(F189:F190)</f>
        <v>0</v>
      </c>
      <c r="G187" s="43">
        <f>SUM(G189:G190)</f>
        <v>55000</v>
      </c>
      <c r="H187" s="44">
        <f>SUM(H189:H190)</f>
        <v>39863.079999999994</v>
      </c>
      <c r="I187" s="32">
        <f>H187/G187*100</f>
        <v>72.47832727272726</v>
      </c>
      <c r="J187" s="33">
        <f>I187-100</f>
        <v>-27.521672727272744</v>
      </c>
      <c r="K187" s="33">
        <f>H187-G187</f>
        <v>-15136.920000000006</v>
      </c>
      <c r="L187" s="34">
        <f>G187-E187</f>
        <v>0</v>
      </c>
      <c r="M187" s="7">
        <f>H187-G187</f>
        <v>-15136.920000000006</v>
      </c>
    </row>
    <row r="188" spans="1:13" ht="12.75" hidden="1">
      <c r="A188" s="41"/>
      <c r="B188" s="52"/>
      <c r="C188" s="30"/>
      <c r="D188" s="25"/>
      <c r="E188" s="43">
        <v>-55000</v>
      </c>
      <c r="F188" s="43">
        <f>-F187</f>
        <v>0</v>
      </c>
      <c r="G188" s="43">
        <f>-G187</f>
        <v>-55000</v>
      </c>
      <c r="H188" s="44">
        <f>-H187</f>
        <v>-39863.079999999994</v>
      </c>
      <c r="I188" s="32">
        <f>H188/G188*100</f>
        <v>72.47832727272726</v>
      </c>
      <c r="J188" s="33"/>
      <c r="K188" s="33">
        <f>H188-G188</f>
        <v>15136.920000000006</v>
      </c>
      <c r="L188" s="34">
        <f>G188-E188</f>
        <v>0</v>
      </c>
      <c r="M188" s="7">
        <f>H188-G188</f>
        <v>15136.920000000006</v>
      </c>
    </row>
    <row r="189" spans="1:13" ht="15">
      <c r="A189" s="41"/>
      <c r="B189" s="48" t="s">
        <v>196</v>
      </c>
      <c r="C189" s="30"/>
      <c r="D189" s="25" t="s">
        <v>197</v>
      </c>
      <c r="E189" s="49">
        <v>8000</v>
      </c>
      <c r="F189" s="49"/>
      <c r="G189" s="49">
        <f>E189+F189</f>
        <v>8000</v>
      </c>
      <c r="H189" s="33">
        <v>6124.13</v>
      </c>
      <c r="I189" s="32">
        <f>H189/G189*100</f>
        <v>76.551625</v>
      </c>
      <c r="J189" s="33">
        <f>I189-100</f>
        <v>-23.448375</v>
      </c>
      <c r="K189" s="33">
        <f>H189-G189</f>
        <v>-1875.87</v>
      </c>
      <c r="L189" s="34">
        <f>G189-E189</f>
        <v>0</v>
      </c>
      <c r="M189" s="7">
        <f>H189-G189</f>
        <v>-1875.87</v>
      </c>
    </row>
    <row r="190" spans="1:13" ht="15">
      <c r="A190" s="41"/>
      <c r="B190" s="48" t="s">
        <v>56</v>
      </c>
      <c r="C190" s="30"/>
      <c r="D190" s="25" t="s">
        <v>57</v>
      </c>
      <c r="E190" s="49">
        <v>47000</v>
      </c>
      <c r="F190" s="49"/>
      <c r="G190" s="49">
        <f>E190+F190</f>
        <v>47000</v>
      </c>
      <c r="H190" s="33">
        <v>33738.95</v>
      </c>
      <c r="I190" s="32">
        <f>H190/G190*100</f>
        <v>71.785</v>
      </c>
      <c r="J190" s="33">
        <f>I190-100</f>
        <v>-28.215000000000003</v>
      </c>
      <c r="K190" s="33">
        <f>H190-G190</f>
        <v>-13261.050000000003</v>
      </c>
      <c r="L190" s="34">
        <f>G190-E190</f>
        <v>0</v>
      </c>
      <c r="M190" s="7">
        <f>H190-G190</f>
        <v>-13261.050000000003</v>
      </c>
    </row>
    <row r="191" spans="1:15" ht="12.75" hidden="1">
      <c r="A191" s="28">
        <v>926</v>
      </c>
      <c r="B191" s="53" t="s">
        <v>198</v>
      </c>
      <c r="C191" s="30"/>
      <c r="D191" s="25"/>
      <c r="E191" s="31">
        <f>E193</f>
        <v>0</v>
      </c>
      <c r="F191" s="31">
        <f>F193</f>
        <v>0</v>
      </c>
      <c r="G191" s="31">
        <f>G193</f>
        <v>0</v>
      </c>
      <c r="H191" s="32">
        <f>H193</f>
        <v>333000</v>
      </c>
      <c r="I191" s="32" t="e">
        <f>H191/G191*100</f>
        <v>#DIV/0!</v>
      </c>
      <c r="J191" s="33" t="e">
        <f>I191-100</f>
        <v>#DIV/0!</v>
      </c>
      <c r="K191" s="33">
        <f>H191-G191</f>
        <v>333000</v>
      </c>
      <c r="L191" s="34">
        <f>G191-E191</f>
        <v>0</v>
      </c>
      <c r="M191" s="7">
        <f>H191-G191</f>
        <v>333000</v>
      </c>
      <c r="O191" s="97">
        <f>G193</f>
        <v>0</v>
      </c>
    </row>
    <row r="192" spans="1:13" ht="12.75" hidden="1">
      <c r="A192" s="35"/>
      <c r="B192" s="53"/>
      <c r="C192" s="30"/>
      <c r="D192" s="25"/>
      <c r="E192" s="31">
        <f>-E191</f>
        <v>0</v>
      </c>
      <c r="F192" s="31">
        <f>-F191</f>
        <v>0</v>
      </c>
      <c r="G192" s="31">
        <f>-G191</f>
        <v>0</v>
      </c>
      <c r="H192" s="32"/>
      <c r="I192" s="32" t="e">
        <f>H192/G192*100</f>
        <v>#DIV/0!</v>
      </c>
      <c r="J192" s="33" t="e">
        <f>I192-100</f>
        <v>#DIV/0!</v>
      </c>
      <c r="K192" s="33">
        <f>H192-G192</f>
        <v>0</v>
      </c>
      <c r="L192" s="34">
        <f>G192-E192</f>
        <v>0</v>
      </c>
      <c r="M192" s="7">
        <f>H192-G192</f>
        <v>0</v>
      </c>
    </row>
    <row r="193" spans="1:13" ht="12.75" hidden="1">
      <c r="A193" s="41"/>
      <c r="B193" s="112" t="s">
        <v>199</v>
      </c>
      <c r="C193" s="30" t="s">
        <v>200</v>
      </c>
      <c r="D193" s="25"/>
      <c r="E193" s="49">
        <f>E195+E196</f>
        <v>0</v>
      </c>
      <c r="F193" s="49">
        <f>SUM(F195:F196)</f>
        <v>0</v>
      </c>
      <c r="G193" s="49">
        <f>SUM(G195:G196)</f>
        <v>0</v>
      </c>
      <c r="H193" s="33">
        <f>SUM(H195:H196)</f>
        <v>333000</v>
      </c>
      <c r="I193" s="32" t="e">
        <f>H193/G193*100</f>
        <v>#DIV/0!</v>
      </c>
      <c r="J193" s="33" t="e">
        <f>I193-100</f>
        <v>#DIV/0!</v>
      </c>
      <c r="K193" s="33">
        <f>H193-G193</f>
        <v>333000</v>
      </c>
      <c r="L193" s="34">
        <f>G193-E193</f>
        <v>0</v>
      </c>
      <c r="M193" s="7">
        <f>H193-G193</f>
        <v>333000</v>
      </c>
    </row>
    <row r="194" spans="1:13" ht="12.75" hidden="1">
      <c r="A194" s="41"/>
      <c r="B194" s="112"/>
      <c r="C194" s="30"/>
      <c r="D194" s="25"/>
      <c r="E194" s="49">
        <f>-E193</f>
        <v>0</v>
      </c>
      <c r="F194" s="49">
        <f>-F193</f>
        <v>0</v>
      </c>
      <c r="G194" s="49">
        <f>-G193</f>
        <v>0</v>
      </c>
      <c r="H194" s="33">
        <f>H193</f>
        <v>333000</v>
      </c>
      <c r="I194" s="32" t="e">
        <f>H194/G194*100</f>
        <v>#DIV/0!</v>
      </c>
      <c r="J194" s="33" t="e">
        <f>I194-100</f>
        <v>#DIV/0!</v>
      </c>
      <c r="K194" s="33">
        <f>H194-G194</f>
        <v>333000</v>
      </c>
      <c r="L194" s="34">
        <f>G194-E194</f>
        <v>0</v>
      </c>
      <c r="M194" s="7">
        <f>H194-G194</f>
        <v>333000</v>
      </c>
    </row>
    <row r="195" spans="1:13" ht="12.75" hidden="1">
      <c r="A195" s="41"/>
      <c r="B195" s="48" t="s">
        <v>43</v>
      </c>
      <c r="C195" s="30"/>
      <c r="D195" s="25" t="s">
        <v>44</v>
      </c>
      <c r="E195" s="49"/>
      <c r="F195" s="49"/>
      <c r="G195" s="49">
        <f>E195+F195</f>
        <v>0</v>
      </c>
      <c r="H195" s="33">
        <v>0</v>
      </c>
      <c r="I195" s="32" t="e">
        <f>H195/G195*100</f>
        <v>#DIV/0!</v>
      </c>
      <c r="J195" s="33" t="e">
        <f>I195-100</f>
        <v>#DIV/0!</v>
      </c>
      <c r="K195" s="33">
        <f>H195-G195</f>
        <v>0</v>
      </c>
      <c r="L195" s="34">
        <f>G195-E195</f>
        <v>0</v>
      </c>
      <c r="M195" s="7">
        <f>H195-G195</f>
        <v>0</v>
      </c>
    </row>
    <row r="196" spans="1:13" ht="12.75" hidden="1">
      <c r="A196" s="41"/>
      <c r="B196" s="48" t="s">
        <v>201</v>
      </c>
      <c r="C196" s="30"/>
      <c r="D196" s="25" t="s">
        <v>202</v>
      </c>
      <c r="E196" s="49"/>
      <c r="F196" s="49"/>
      <c r="G196" s="49">
        <f>E196+F196</f>
        <v>0</v>
      </c>
      <c r="H196" s="33">
        <v>333000</v>
      </c>
      <c r="I196" s="32" t="e">
        <f>H196/G196*100</f>
        <v>#DIV/0!</v>
      </c>
      <c r="J196" s="33" t="e">
        <f>I196-100</f>
        <v>#DIV/0!</v>
      </c>
      <c r="K196" s="33">
        <f>H196-G196</f>
        <v>333000</v>
      </c>
      <c r="L196" s="34">
        <f>G196-E196</f>
        <v>0</v>
      </c>
      <c r="M196" s="7">
        <f>H196-G196</f>
        <v>333000</v>
      </c>
    </row>
    <row r="197" spans="1:14" ht="24.75" customHeight="1">
      <c r="A197" s="15" t="s">
        <v>203</v>
      </c>
      <c r="B197" s="15"/>
      <c r="C197" s="15"/>
      <c r="D197" s="15"/>
      <c r="E197" s="113">
        <f>SUM(E17:E196)</f>
        <v>23367888</v>
      </c>
      <c r="F197" s="113">
        <f>SUM(F17:F196)</f>
        <v>8473</v>
      </c>
      <c r="G197" s="113">
        <f>SUM(G17:G196)</f>
        <v>23376361</v>
      </c>
      <c r="H197" s="113">
        <f>SUM(H17:H190)</f>
        <v>16544307.330000002</v>
      </c>
      <c r="I197" s="32">
        <f>H197/G197*100</f>
        <v>70.77366460074774</v>
      </c>
      <c r="J197" s="32">
        <f>I197-100</f>
        <v>-29.226335399252264</v>
      </c>
      <c r="K197" s="33">
        <f>H197-G197</f>
        <v>-6832053.669999998</v>
      </c>
      <c r="L197" s="34">
        <f>G197-E197</f>
        <v>8473</v>
      </c>
      <c r="M197" s="7">
        <f>H197-G197</f>
        <v>-6832053.669999998</v>
      </c>
      <c r="N197" s="6"/>
    </row>
    <row r="198" spans="1:13" ht="24.75" customHeight="1">
      <c r="A198" s="114"/>
      <c r="B198" s="115"/>
      <c r="C198" s="116"/>
      <c r="D198" s="116"/>
      <c r="E198" s="117"/>
      <c r="F198" s="117"/>
      <c r="G198" s="117"/>
      <c r="H198" s="118"/>
      <c r="I198" s="72"/>
      <c r="J198" s="72"/>
      <c r="K198" s="72"/>
      <c r="M198" s="119"/>
    </row>
    <row r="199" spans="5:14" ht="15">
      <c r="E199" s="4"/>
      <c r="F199" s="4"/>
      <c r="K199" s="110"/>
      <c r="M199" s="120">
        <f>M183+M129+M122+M95+M93++M91+M83+M82+M44</f>
        <v>19294.969999999998</v>
      </c>
      <c r="N199" s="6">
        <f>SUM(N17:N196)</f>
        <v>50962.969999999994</v>
      </c>
    </row>
    <row r="200" spans="5:11" ht="15">
      <c r="E200" s="5">
        <v>23367888</v>
      </c>
      <c r="F200" s="5">
        <v>8473</v>
      </c>
      <c r="G200" s="5">
        <v>23376361</v>
      </c>
      <c r="J200" s="110">
        <f>I197-100</f>
        <v>-29.226335399252264</v>
      </c>
      <c r="K200" s="110"/>
    </row>
    <row r="201" spans="5:16" ht="15">
      <c r="E201" s="5">
        <f>E197</f>
        <v>23367888</v>
      </c>
      <c r="F201" s="5">
        <f>F197</f>
        <v>8473</v>
      </c>
      <c r="G201" s="5">
        <f>G197</f>
        <v>23376361</v>
      </c>
      <c r="H201" s="5">
        <f>H197-H200</f>
        <v>16544307.330000002</v>
      </c>
      <c r="K201" s="110"/>
      <c r="M201" s="7">
        <f>M199-N199</f>
        <v>-31667.999999999996</v>
      </c>
      <c r="P201" s="97">
        <f>F177+F160+F156+F153+F148+F138</f>
        <v>0</v>
      </c>
    </row>
    <row r="202" spans="5:16" ht="15">
      <c r="E202" s="4">
        <f>E201-E200</f>
        <v>0</v>
      </c>
      <c r="F202" s="5">
        <f>F201-F200</f>
        <v>0</v>
      </c>
      <c r="G202" s="5">
        <f>G201-G200</f>
        <v>0</v>
      </c>
      <c r="K202" s="110"/>
      <c r="P202" s="1">
        <v>9500</v>
      </c>
    </row>
    <row r="203" spans="5:11" ht="15">
      <c r="E203" s="4"/>
      <c r="F203" s="4"/>
      <c r="K203" s="110"/>
    </row>
    <row r="204" spans="5:11" ht="15">
      <c r="E204" s="4"/>
      <c r="F204" s="4"/>
      <c r="K204" s="110"/>
    </row>
    <row r="205" spans="4:11" ht="15">
      <c r="D205" s="2" t="s">
        <v>204</v>
      </c>
      <c r="E205" s="5">
        <f>E17+E23+E28+E35+E45+E50+E63+E71+E106+E120+E141+E167+E173+E178+E191</f>
        <v>23367888</v>
      </c>
      <c r="F205" s="5">
        <f>F17+F23+F28+F35+F45+F50+F63+F71+F106+F120+F141+F167+F173+F178+F191</f>
        <v>8473</v>
      </c>
      <c r="G205" s="5">
        <f>G17+G23+G28+G35+G45+G50+G63+G71+G106+G120+G141+G167+G173+G178+G191</f>
        <v>23376361</v>
      </c>
      <c r="K205" s="110"/>
    </row>
    <row r="206" spans="5:11" ht="15">
      <c r="E206" s="5">
        <f>E197-E205</f>
        <v>0</v>
      </c>
      <c r="F206" s="5">
        <f>F197-F205</f>
        <v>0</v>
      </c>
      <c r="G206" s="5">
        <f>G197-G205</f>
        <v>0</v>
      </c>
      <c r="K206" s="110"/>
    </row>
    <row r="207" spans="5:11" ht="15">
      <c r="E207" s="4"/>
      <c r="F207" s="4"/>
      <c r="K207" s="110"/>
    </row>
    <row r="208" spans="5:11" ht="15">
      <c r="E208" s="4"/>
      <c r="F208" s="4"/>
      <c r="K208" s="110"/>
    </row>
    <row r="209" spans="5:11" ht="15">
      <c r="E209" s="5"/>
      <c r="F209" s="4"/>
      <c r="K209" s="110"/>
    </row>
    <row r="210" spans="5:11" ht="15">
      <c r="E210" s="5"/>
      <c r="F210" s="4"/>
      <c r="G210" s="5"/>
      <c r="K210" s="110"/>
    </row>
    <row r="211" spans="5:11" ht="15">
      <c r="E211" s="121"/>
      <c r="F211" s="122"/>
      <c r="G211" s="121"/>
      <c r="H211" s="121"/>
      <c r="I211" s="121"/>
      <c r="J211" s="123"/>
      <c r="K211" s="124"/>
    </row>
    <row r="212" spans="5:7" ht="15">
      <c r="E212" s="5"/>
      <c r="G212" s="5"/>
    </row>
    <row r="213" spans="5:7" ht="15">
      <c r="E213" s="5"/>
      <c r="G213" s="5"/>
    </row>
    <row r="214" spans="5:7" ht="15">
      <c r="E214" s="5"/>
      <c r="G214" s="5"/>
    </row>
    <row r="215" spans="5:7" ht="15">
      <c r="E215" s="5"/>
      <c r="G215" s="5"/>
    </row>
    <row r="216" ht="15">
      <c r="E216" s="5"/>
    </row>
    <row r="217" spans="5:7" ht="15">
      <c r="E217" s="5"/>
      <c r="G217" s="5"/>
    </row>
    <row r="218" spans="5:7" ht="15">
      <c r="E218" s="5"/>
      <c r="G218" s="5"/>
    </row>
    <row r="219" spans="5:7" ht="15">
      <c r="E219" s="5"/>
      <c r="G219" s="5"/>
    </row>
    <row r="220" spans="5:7" ht="15">
      <c r="E220" s="5"/>
      <c r="G220" s="5"/>
    </row>
    <row r="221" spans="5:7" ht="15">
      <c r="E221" s="5"/>
      <c r="G221" s="5"/>
    </row>
    <row r="222" spans="5:7" ht="15">
      <c r="E222" s="5"/>
      <c r="G222" s="5"/>
    </row>
    <row r="223" spans="5:7" ht="15">
      <c r="E223" s="5"/>
      <c r="G223" s="5"/>
    </row>
    <row r="224" spans="5:7" ht="17.25">
      <c r="E224" s="125"/>
      <c r="F224" s="126"/>
      <c r="G224" s="127"/>
    </row>
    <row r="225" ht="15">
      <c r="E225" s="5"/>
    </row>
    <row r="226" ht="15">
      <c r="E226" s="5"/>
    </row>
    <row r="227" ht="15">
      <c r="E227" s="5"/>
    </row>
    <row r="228" ht="15">
      <c r="E228" s="5"/>
    </row>
    <row r="229" ht="15">
      <c r="E229" s="5"/>
    </row>
    <row r="230" ht="15">
      <c r="E230" s="5"/>
    </row>
    <row r="231" ht="15">
      <c r="E231" s="5"/>
    </row>
    <row r="232" ht="15">
      <c r="E232" s="5"/>
    </row>
    <row r="233" ht="15">
      <c r="E233" s="5"/>
    </row>
    <row r="234" ht="15">
      <c r="E234" s="5"/>
    </row>
    <row r="235" ht="15">
      <c r="E235" s="5"/>
    </row>
    <row r="236" ht="15">
      <c r="E236" s="5"/>
    </row>
    <row r="237" ht="15">
      <c r="E237" s="5"/>
    </row>
    <row r="238" ht="15">
      <c r="E238" s="5"/>
    </row>
    <row r="239" ht="15">
      <c r="E239" s="5"/>
    </row>
    <row r="240" ht="15">
      <c r="E240" s="5"/>
    </row>
    <row r="241" ht="15">
      <c r="E241" s="5"/>
    </row>
    <row r="242" ht="15">
      <c r="E242" s="5"/>
    </row>
    <row r="243" ht="15">
      <c r="E243" s="5"/>
    </row>
    <row r="244" ht="15">
      <c r="E244" s="5"/>
    </row>
    <row r="245" ht="15">
      <c r="E245" s="5"/>
    </row>
    <row r="246" ht="15">
      <c r="E246" s="5"/>
    </row>
    <row r="247" ht="15">
      <c r="E247" s="5"/>
    </row>
    <row r="248" ht="15">
      <c r="E248" s="5"/>
    </row>
    <row r="249" ht="15">
      <c r="E249" s="5"/>
    </row>
    <row r="250" ht="15">
      <c r="E250" s="5"/>
    </row>
    <row r="264" ht="15.75"/>
    <row r="265" ht="15.75"/>
    <row r="266" ht="15.75"/>
  </sheetData>
  <mergeCells count="2">
    <mergeCell ref="A12:I12"/>
    <mergeCell ref="A197:D197"/>
  </mergeCells>
  <printOptions horizontalCentered="1" verticalCentered="1"/>
  <pageMargins left="0.39375" right="0.39375" top="0.39375" bottom="0.39305555555555555" header="0.5118055555555555" footer="0.19652777777777777"/>
  <pageSetup horizontalDpi="300" verticalDpi="300" orientation="portrait" paperSize="9"/>
  <headerFooter alignWithMargins="0">
    <oddFooter>&amp;C&amp;P</oddFooter>
  </headerFooter>
  <rowBreaks count="5" manualBreakCount="5">
    <brk id="39" max="255" man="1"/>
    <brk id="70" max="255" man="1"/>
    <brk id="97" max="255" man="1"/>
    <brk id="128" max="255" man="1"/>
    <brk id="15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23"/>
  <sheetViews>
    <sheetView view="pageBreakPreview" zoomScale="150" zoomScaleSheetLayoutView="150" workbookViewId="0" topLeftCell="A560">
      <pane xSplit="4" topLeftCell="E560" activePane="topRight" state="frozen"/>
      <selection pane="topLeft" activeCell="A560" sqref="A560"/>
      <selection pane="topRight" activeCell="G577" sqref="G577"/>
    </sheetView>
  </sheetViews>
  <sheetFormatPr defaultColWidth="9.140625" defaultRowHeight="12.75"/>
  <cols>
    <col min="1" max="1" width="7.140625" style="2" customWidth="1"/>
    <col min="2" max="2" width="37.00390625" style="128" customWidth="1"/>
    <col min="3" max="3" width="9.00390625" style="2" customWidth="1"/>
    <col min="4" max="4" width="8.00390625" style="2" customWidth="1"/>
    <col min="5" max="5" width="14.421875" style="3" customWidth="1"/>
    <col min="6" max="6" width="12.8515625" style="4" customWidth="1"/>
    <col min="7" max="7" width="14.00390625" style="3" customWidth="1"/>
    <col min="8" max="9" width="0" style="5" hidden="1" customWidth="1"/>
    <col min="10" max="11" width="0" style="1" hidden="1" customWidth="1"/>
    <col min="12" max="12" width="0" style="129" hidden="1" customWidth="1"/>
    <col min="13" max="13" width="0" style="130" hidden="1" customWidth="1"/>
    <col min="14" max="14" width="14.140625" style="1" customWidth="1"/>
    <col min="15" max="15" width="12.140625" style="1" customWidth="1"/>
    <col min="16" max="16" width="13.140625" style="110" customWidth="1"/>
    <col min="17" max="17" width="11.00390625" style="1" customWidth="1"/>
    <col min="18" max="16384" width="9.140625" style="1" customWidth="1"/>
  </cols>
  <sheetData>
    <row r="1" ht="15">
      <c r="G1" s="3" t="s">
        <v>205</v>
      </c>
    </row>
    <row r="2" ht="15">
      <c r="G2" s="4" t="str">
        <f>'Dochody Budżetowe '!G2</f>
        <v>do uchwały nr XXXVII/218/2009</v>
      </c>
    </row>
    <row r="3" ht="15">
      <c r="G3" s="4" t="str">
        <f>'Dochody Budżetowe '!G3</f>
        <v>Rady Miejskiej w Okonku</v>
      </c>
    </row>
    <row r="4" ht="15">
      <c r="G4" s="4" t="str">
        <f>'Dochody Budżetowe '!G4</f>
        <v>z dnia 16 kwietnia 2009 roku</v>
      </c>
    </row>
    <row r="5" spans="1:6" ht="15">
      <c r="A5" s="11"/>
      <c r="B5" s="131"/>
      <c r="C5" s="131"/>
      <c r="D5" s="131"/>
      <c r="E5" s="131"/>
      <c r="F5" s="132"/>
    </row>
    <row r="6" spans="1:7" ht="15">
      <c r="A6" s="11"/>
      <c r="B6" s="131"/>
      <c r="C6" s="131"/>
      <c r="D6" s="131"/>
      <c r="E6" s="131"/>
      <c r="F6" s="132"/>
      <c r="G6" s="3" t="s">
        <v>205</v>
      </c>
    </row>
    <row r="7" spans="1:7" ht="15">
      <c r="A7" s="11"/>
      <c r="B7" s="131"/>
      <c r="C7" s="131"/>
      <c r="D7" s="131"/>
      <c r="E7" s="131"/>
      <c r="F7" s="132"/>
      <c r="G7" s="4" t="s">
        <v>6</v>
      </c>
    </row>
    <row r="8" ht="15">
      <c r="G8" s="4" t="s">
        <v>3</v>
      </c>
    </row>
    <row r="9" ht="15">
      <c r="G9" s="4" t="s">
        <v>8</v>
      </c>
    </row>
    <row r="12" spans="1:11" ht="17.25" customHeight="1">
      <c r="A12" s="133" t="s">
        <v>206</v>
      </c>
      <c r="B12" s="133"/>
      <c r="C12" s="133"/>
      <c r="D12" s="133"/>
      <c r="E12" s="133"/>
      <c r="F12" s="133"/>
      <c r="G12" s="133"/>
      <c r="H12" s="133"/>
      <c r="K12" s="8"/>
    </row>
    <row r="13" ht="15">
      <c r="I13" s="134" t="s">
        <v>11</v>
      </c>
    </row>
    <row r="14" spans="1:16" s="21" customFormat="1" ht="70.5" customHeight="1">
      <c r="A14" s="14" t="s">
        <v>12</v>
      </c>
      <c r="B14" s="14" t="s">
        <v>13</v>
      </c>
      <c r="C14" s="14" t="s">
        <v>14</v>
      </c>
      <c r="D14" s="14" t="s">
        <v>15</v>
      </c>
      <c r="E14" s="15" t="s">
        <v>16</v>
      </c>
      <c r="F14" s="16" t="s">
        <v>17</v>
      </c>
      <c r="G14" s="15" t="s">
        <v>207</v>
      </c>
      <c r="H14" s="17" t="s">
        <v>208</v>
      </c>
      <c r="I14" s="15" t="s">
        <v>20</v>
      </c>
      <c r="J14" s="15" t="s">
        <v>21</v>
      </c>
      <c r="K14" s="15" t="s">
        <v>209</v>
      </c>
      <c r="L14" s="135" t="s">
        <v>210</v>
      </c>
      <c r="M14" s="19" t="str">
        <f>'Dochody Budżetowe '!M15</f>
        <v>Do wykonania"-"/   ponad plan"+"</v>
      </c>
      <c r="O14" s="21" t="s">
        <v>211</v>
      </c>
      <c r="P14" s="136"/>
    </row>
    <row r="15" spans="1:16" s="21" customFormat="1" ht="15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24">
        <v>6</v>
      </c>
      <c r="G15" s="23">
        <v>7</v>
      </c>
      <c r="H15" s="25">
        <v>6</v>
      </c>
      <c r="I15" s="23">
        <v>7</v>
      </c>
      <c r="J15" s="23">
        <v>8</v>
      </c>
      <c r="K15" s="23">
        <v>9</v>
      </c>
      <c r="L15" s="137"/>
      <c r="M15" s="138"/>
      <c r="P15" s="136"/>
    </row>
    <row r="16" spans="1:13" ht="15">
      <c r="A16" s="139" t="s">
        <v>26</v>
      </c>
      <c r="B16" s="140" t="s">
        <v>27</v>
      </c>
      <c r="C16" s="30"/>
      <c r="D16" s="25"/>
      <c r="E16" s="31">
        <v>17500</v>
      </c>
      <c r="F16" s="31">
        <f>F18+F21</f>
        <v>0</v>
      </c>
      <c r="G16" s="31">
        <f>E16+F16</f>
        <v>17500</v>
      </c>
      <c r="H16" s="32">
        <f>H18+H21</f>
        <v>210603.73</v>
      </c>
      <c r="I16" s="32">
        <f>H16/E16*100</f>
        <v>1203.4498857142858</v>
      </c>
      <c r="J16" s="33">
        <f>I16-100</f>
        <v>1103.4498857142858</v>
      </c>
      <c r="K16" s="33">
        <f>E16-H16</f>
        <v>-193103.73</v>
      </c>
      <c r="L16" s="141">
        <f>G16-E16</f>
        <v>0</v>
      </c>
      <c r="M16" s="130">
        <f>H16-G16</f>
        <v>193103.73</v>
      </c>
    </row>
    <row r="17" spans="1:12" ht="12.75" hidden="1">
      <c r="A17" s="142"/>
      <c r="B17" s="140"/>
      <c r="C17" s="30"/>
      <c r="D17" s="25"/>
      <c r="E17" s="31">
        <f>-E16</f>
        <v>-17500</v>
      </c>
      <c r="F17" s="31">
        <f>-F16</f>
        <v>0</v>
      </c>
      <c r="G17" s="31">
        <f>-G16</f>
        <v>-17500</v>
      </c>
      <c r="H17" s="32">
        <f>-H16</f>
        <v>-210603.73</v>
      </c>
      <c r="I17" s="32"/>
      <c r="J17" s="33"/>
      <c r="K17" s="33"/>
      <c r="L17" s="141">
        <f>G17-E17</f>
        <v>0</v>
      </c>
    </row>
    <row r="18" spans="1:13" ht="15">
      <c r="A18" s="143"/>
      <c r="B18" s="144" t="s">
        <v>212</v>
      </c>
      <c r="C18" s="30" t="s">
        <v>213</v>
      </c>
      <c r="D18" s="25"/>
      <c r="E18" s="43">
        <v>17500</v>
      </c>
      <c r="F18" s="43">
        <f>SUM(F20)</f>
        <v>0</v>
      </c>
      <c r="G18" s="43">
        <f>E18+F18</f>
        <v>17500</v>
      </c>
      <c r="H18" s="44">
        <f>SUM(H20)</f>
        <v>11927.5</v>
      </c>
      <c r="I18" s="145">
        <f>H18/E18*100</f>
        <v>68.15714285714286</v>
      </c>
      <c r="J18" s="33">
        <f>I18-100</f>
        <v>-31.84285714285714</v>
      </c>
      <c r="K18" s="33">
        <f>E18-H18</f>
        <v>5572.5</v>
      </c>
      <c r="L18" s="141">
        <f>G18-E18</f>
        <v>0</v>
      </c>
      <c r="M18" s="130">
        <f>H18-G18</f>
        <v>-5572.5</v>
      </c>
    </row>
    <row r="19" spans="1:13" ht="12.75" hidden="1">
      <c r="A19" s="143"/>
      <c r="B19" s="144"/>
      <c r="C19" s="30"/>
      <c r="D19" s="25"/>
      <c r="E19" s="43">
        <f>-E18</f>
        <v>-17500</v>
      </c>
      <c r="F19" s="43">
        <f>-F18</f>
        <v>0</v>
      </c>
      <c r="G19" s="146">
        <f>-G18</f>
        <v>-17500</v>
      </c>
      <c r="H19" s="32">
        <f>-H18</f>
        <v>-11927.5</v>
      </c>
      <c r="I19" s="145">
        <f>H19/E19*100</f>
        <v>68.15714285714286</v>
      </c>
      <c r="J19" s="33"/>
      <c r="K19" s="33"/>
      <c r="L19" s="141">
        <f>G19-E19</f>
        <v>0</v>
      </c>
      <c r="M19" s="130">
        <f>H19-G19</f>
        <v>5572.5</v>
      </c>
    </row>
    <row r="20" spans="1:13" ht="43.5">
      <c r="A20" s="143"/>
      <c r="B20" s="48" t="s">
        <v>214</v>
      </c>
      <c r="C20" s="147"/>
      <c r="D20" s="148" t="s">
        <v>215</v>
      </c>
      <c r="E20" s="49">
        <v>17500</v>
      </c>
      <c r="F20" s="49"/>
      <c r="G20" s="49">
        <f>E20+F20</f>
        <v>17500</v>
      </c>
      <c r="H20" s="33">
        <v>11927.5</v>
      </c>
      <c r="I20" s="33">
        <f>H20/E20*100</f>
        <v>68.15714285714286</v>
      </c>
      <c r="J20" s="33">
        <f>I20-100</f>
        <v>-31.84285714285714</v>
      </c>
      <c r="K20" s="33">
        <f>E20-H20</f>
        <v>5572.5</v>
      </c>
      <c r="L20" s="141">
        <f>G20-E20</f>
        <v>0</v>
      </c>
      <c r="M20" s="130">
        <f>H20-G20</f>
        <v>-5572.5</v>
      </c>
    </row>
    <row r="21" spans="1:13" ht="12.75" hidden="1">
      <c r="A21" s="143"/>
      <c r="B21" s="144" t="s">
        <v>28</v>
      </c>
      <c r="C21" s="30" t="s">
        <v>29</v>
      </c>
      <c r="D21" s="25"/>
      <c r="E21" s="43">
        <v>0</v>
      </c>
      <c r="F21" s="43">
        <f>SUM(F23:F26)</f>
        <v>0</v>
      </c>
      <c r="G21" s="43">
        <f>E21+F21</f>
        <v>0</v>
      </c>
      <c r="H21" s="44">
        <f>SUM(H23:H26)</f>
        <v>198676.23</v>
      </c>
      <c r="I21" s="145" t="e">
        <f>H21/E21*100</f>
        <v>#DIV/0!</v>
      </c>
      <c r="J21" s="33" t="e">
        <f>I21-100</f>
        <v>#DIV/0!</v>
      </c>
      <c r="K21" s="33">
        <f>E21-H21</f>
        <v>-198676.23</v>
      </c>
      <c r="L21" s="141">
        <f>G21-E21</f>
        <v>0</v>
      </c>
      <c r="M21" s="130">
        <f>H21-G21</f>
        <v>198676.23</v>
      </c>
    </row>
    <row r="22" spans="1:13" ht="12.75" hidden="1">
      <c r="A22" s="143"/>
      <c r="B22" s="144"/>
      <c r="C22" s="30"/>
      <c r="D22" s="25"/>
      <c r="E22" s="43">
        <v>0</v>
      </c>
      <c r="F22" s="43">
        <f>-F21</f>
        <v>0</v>
      </c>
      <c r="G22" s="146">
        <f>E22+F22</f>
        <v>0</v>
      </c>
      <c r="H22" s="44">
        <f>-H21</f>
        <v>-198676.23</v>
      </c>
      <c r="I22" s="145" t="e">
        <f>H22/E22*100</f>
        <v>#DIV/0!</v>
      </c>
      <c r="J22" s="33"/>
      <c r="K22" s="33"/>
      <c r="L22" s="141">
        <f>G22-E22</f>
        <v>0</v>
      </c>
      <c r="M22" s="130">
        <f>H22-G22</f>
        <v>-198676.23</v>
      </c>
    </row>
    <row r="23" spans="1:13" ht="12.75" hidden="1">
      <c r="A23" s="143"/>
      <c r="B23" s="48" t="s">
        <v>216</v>
      </c>
      <c r="C23" s="30"/>
      <c r="D23" s="25" t="s">
        <v>217</v>
      </c>
      <c r="E23" s="49">
        <v>0</v>
      </c>
      <c r="F23" s="49"/>
      <c r="G23" s="49">
        <f>E23+F23</f>
        <v>0</v>
      </c>
      <c r="H23" s="33">
        <v>2562.17</v>
      </c>
      <c r="I23" s="33" t="e">
        <f>H23/E23*100</f>
        <v>#DIV/0!</v>
      </c>
      <c r="J23" s="33" t="e">
        <f>I23-100</f>
        <v>#DIV/0!</v>
      </c>
      <c r="K23" s="33">
        <f>E23-H23</f>
        <v>-2562.17</v>
      </c>
      <c r="L23" s="141">
        <f>G23-E23</f>
        <v>0</v>
      </c>
      <c r="M23" s="130">
        <f>H23-G23</f>
        <v>2562.17</v>
      </c>
    </row>
    <row r="24" spans="1:13" ht="12.75" hidden="1">
      <c r="A24" s="143"/>
      <c r="B24" s="48" t="s">
        <v>218</v>
      </c>
      <c r="C24" s="30"/>
      <c r="D24" s="25" t="s">
        <v>219</v>
      </c>
      <c r="E24" s="49">
        <v>0</v>
      </c>
      <c r="F24" s="49"/>
      <c r="G24" s="49">
        <f>E24+F24</f>
        <v>0</v>
      </c>
      <c r="H24" s="33">
        <v>195931.06</v>
      </c>
      <c r="I24" s="33" t="e">
        <f>H24/E24*100</f>
        <v>#DIV/0!</v>
      </c>
      <c r="J24" s="33" t="e">
        <f>I24-100</f>
        <v>#DIV/0!</v>
      </c>
      <c r="K24" s="33">
        <f>E24-H24</f>
        <v>-195931.06</v>
      </c>
      <c r="L24" s="141">
        <f>G24-E24</f>
        <v>0</v>
      </c>
      <c r="M24" s="130">
        <f>H24-G24</f>
        <v>195931.06</v>
      </c>
    </row>
    <row r="25" spans="1:13" ht="12.75" hidden="1">
      <c r="A25" s="143"/>
      <c r="B25" s="48" t="s">
        <v>220</v>
      </c>
      <c r="C25" s="30"/>
      <c r="D25" s="25" t="s">
        <v>221</v>
      </c>
      <c r="E25" s="49">
        <v>0</v>
      </c>
      <c r="F25" s="49"/>
      <c r="G25" s="49">
        <f>E25+F25</f>
        <v>0</v>
      </c>
      <c r="H25" s="33">
        <v>0</v>
      </c>
      <c r="I25" s="33" t="e">
        <f>H25/E25*100</f>
        <v>#DIV/0!</v>
      </c>
      <c r="J25" s="33" t="e">
        <f>I25-100</f>
        <v>#DIV/0!</v>
      </c>
      <c r="K25" s="33">
        <f>E25-H25</f>
        <v>0</v>
      </c>
      <c r="L25" s="141">
        <f>G25-E25</f>
        <v>0</v>
      </c>
      <c r="M25" s="130">
        <f>H25-G25</f>
        <v>0</v>
      </c>
    </row>
    <row r="26" spans="1:13" ht="12.75" hidden="1">
      <c r="A26" s="143"/>
      <c r="B26" s="48" t="s">
        <v>222</v>
      </c>
      <c r="C26" s="30"/>
      <c r="D26" s="25" t="s">
        <v>223</v>
      </c>
      <c r="E26" s="49">
        <v>0</v>
      </c>
      <c r="F26" s="49"/>
      <c r="G26" s="49">
        <f>E26+F26</f>
        <v>0</v>
      </c>
      <c r="H26" s="33">
        <v>183</v>
      </c>
      <c r="I26" s="33" t="e">
        <f>H26/E26*100</f>
        <v>#DIV/0!</v>
      </c>
      <c r="J26" s="33" t="e">
        <f>I26-100</f>
        <v>#DIV/0!</v>
      </c>
      <c r="K26" s="33">
        <f>E26-H26</f>
        <v>-183</v>
      </c>
      <c r="L26" s="141">
        <f>G26-E26</f>
        <v>0</v>
      </c>
      <c r="M26" s="130">
        <f>H26-G26</f>
        <v>183</v>
      </c>
    </row>
    <row r="27" spans="1:13" ht="15">
      <c r="A27" s="139" t="s">
        <v>37</v>
      </c>
      <c r="B27" s="140" t="s">
        <v>38</v>
      </c>
      <c r="C27" s="30"/>
      <c r="D27" s="25"/>
      <c r="E27" s="31">
        <v>1120000</v>
      </c>
      <c r="F27" s="31">
        <f>F29+F33</f>
        <v>33000</v>
      </c>
      <c r="G27" s="31">
        <f>E27+F27</f>
        <v>1153000</v>
      </c>
      <c r="H27" s="32">
        <f>H29+H33</f>
        <v>235437.35</v>
      </c>
      <c r="I27" s="32">
        <f>H27/E27*100</f>
        <v>21.021191964285716</v>
      </c>
      <c r="J27" s="33">
        <f>I27-100</f>
        <v>-78.97880803571428</v>
      </c>
      <c r="K27" s="33">
        <f>E27-H27</f>
        <v>884562.65</v>
      </c>
      <c r="L27" s="141">
        <f>G27-E27</f>
        <v>33000</v>
      </c>
      <c r="M27" s="130">
        <f>H27-G27</f>
        <v>-917562.65</v>
      </c>
    </row>
    <row r="28" spans="1:13" ht="12.75" hidden="1">
      <c r="A28" s="142"/>
      <c r="B28" s="140"/>
      <c r="C28" s="30"/>
      <c r="D28" s="25"/>
      <c r="E28" s="31">
        <f>-E27</f>
        <v>-1120000</v>
      </c>
      <c r="F28" s="31">
        <f>-F27</f>
        <v>-33000</v>
      </c>
      <c r="G28" s="31">
        <f>E28+F28</f>
        <v>-1153000</v>
      </c>
      <c r="H28" s="32">
        <f>-H27</f>
        <v>-235437.35</v>
      </c>
      <c r="I28" s="32"/>
      <c r="J28" s="33"/>
      <c r="K28" s="33"/>
      <c r="L28" s="141">
        <f>G28-E28</f>
        <v>-33000</v>
      </c>
      <c r="M28" s="130">
        <f>H28-G28</f>
        <v>917562.65</v>
      </c>
    </row>
    <row r="29" spans="1:13" ht="15">
      <c r="A29" s="143"/>
      <c r="B29" s="144" t="s">
        <v>224</v>
      </c>
      <c r="C29" s="30" t="s">
        <v>225</v>
      </c>
      <c r="D29" s="25"/>
      <c r="E29" s="43">
        <v>375000</v>
      </c>
      <c r="F29" s="43">
        <f>SUM(F31:F32)</f>
        <v>0</v>
      </c>
      <c r="G29" s="43">
        <f>E29+F29</f>
        <v>375000</v>
      </c>
      <c r="H29" s="44">
        <f>SUM(H31:H32)</f>
        <v>0</v>
      </c>
      <c r="I29" s="44">
        <f>H29/E29*100</f>
        <v>0</v>
      </c>
      <c r="J29" s="33">
        <f>I29-100</f>
        <v>-100</v>
      </c>
      <c r="K29" s="33">
        <f>E29-H29</f>
        <v>375000</v>
      </c>
      <c r="L29" s="141">
        <f>G29-E29</f>
        <v>0</v>
      </c>
      <c r="M29" s="130">
        <f>H29-G29</f>
        <v>-375000</v>
      </c>
    </row>
    <row r="30" spans="1:13" ht="12.75" hidden="1">
      <c r="A30" s="143"/>
      <c r="B30" s="144"/>
      <c r="C30" s="30"/>
      <c r="D30" s="25"/>
      <c r="E30" s="146">
        <f>-E29</f>
        <v>-375000</v>
      </c>
      <c r="F30" s="43">
        <f>-F29</f>
        <v>0</v>
      </c>
      <c r="G30" s="146">
        <f>E30+F30</f>
        <v>-375000</v>
      </c>
      <c r="H30" s="44">
        <f>-H29</f>
        <v>0</v>
      </c>
      <c r="I30" s="44"/>
      <c r="J30" s="33"/>
      <c r="K30" s="33"/>
      <c r="L30" s="141">
        <f>G30-E30</f>
        <v>0</v>
      </c>
      <c r="M30" s="130">
        <f>H30-G30</f>
        <v>375000</v>
      </c>
    </row>
    <row r="31" spans="1:13" ht="12.75" hidden="1">
      <c r="A31" s="143"/>
      <c r="B31" s="48" t="s">
        <v>226</v>
      </c>
      <c r="C31" s="30"/>
      <c r="D31" s="25" t="s">
        <v>227</v>
      </c>
      <c r="E31" s="49">
        <v>0</v>
      </c>
      <c r="F31" s="49"/>
      <c r="G31" s="49">
        <f>E31+F31</f>
        <v>0</v>
      </c>
      <c r="H31" s="33">
        <v>0</v>
      </c>
      <c r="I31" s="33" t="e">
        <f>H31/E31*100</f>
        <v>#DIV/0!</v>
      </c>
      <c r="J31" s="33" t="e">
        <f>I31-100</f>
        <v>#DIV/0!</v>
      </c>
      <c r="K31" s="33">
        <f>E31-H31</f>
        <v>0</v>
      </c>
      <c r="L31" s="141">
        <f>G31-E31</f>
        <v>0</v>
      </c>
      <c r="M31" s="130">
        <f>H31-G31</f>
        <v>0</v>
      </c>
    </row>
    <row r="32" spans="1:14" ht="72">
      <c r="A32" s="143"/>
      <c r="B32" s="48" t="s">
        <v>228</v>
      </c>
      <c r="C32" s="30"/>
      <c r="D32" s="25" t="s">
        <v>44</v>
      </c>
      <c r="E32" s="49">
        <v>375000</v>
      </c>
      <c r="F32" s="49"/>
      <c r="G32" s="49">
        <f>E32+F32</f>
        <v>375000</v>
      </c>
      <c r="H32" s="33">
        <v>0</v>
      </c>
      <c r="I32" s="33">
        <f>H32/E32*100</f>
        <v>0</v>
      </c>
      <c r="J32" s="33">
        <f>I32-100</f>
        <v>-100</v>
      </c>
      <c r="K32" s="33">
        <f>E32-H32</f>
        <v>375000</v>
      </c>
      <c r="L32" s="141">
        <f>G32-E32</f>
        <v>0</v>
      </c>
      <c r="M32" s="130">
        <f>H32-G32</f>
        <v>-375000</v>
      </c>
      <c r="N32" s="97">
        <f>G32</f>
        <v>375000</v>
      </c>
    </row>
    <row r="33" spans="1:13" ht="15">
      <c r="A33" s="143"/>
      <c r="B33" s="144" t="s">
        <v>229</v>
      </c>
      <c r="C33" s="30" t="s">
        <v>40</v>
      </c>
      <c r="D33" s="25"/>
      <c r="E33" s="43">
        <v>745000</v>
      </c>
      <c r="F33" s="43">
        <f>SUM(F35:F38)</f>
        <v>33000</v>
      </c>
      <c r="G33" s="43">
        <f>E33+F33</f>
        <v>778000</v>
      </c>
      <c r="H33" s="33">
        <f>SUM(H35:H38)</f>
        <v>235437.35</v>
      </c>
      <c r="I33" s="33">
        <f>H33/E33*100</f>
        <v>31.602328859060403</v>
      </c>
      <c r="J33" s="33">
        <f>I33-100</f>
        <v>-68.3976711409396</v>
      </c>
      <c r="K33" s="33">
        <f>E33-H33</f>
        <v>509562.65</v>
      </c>
      <c r="L33" s="141">
        <f>G33-E33</f>
        <v>33000</v>
      </c>
      <c r="M33" s="130">
        <f>H33-G33</f>
        <v>-542562.65</v>
      </c>
    </row>
    <row r="34" spans="1:13" ht="12.75" hidden="1">
      <c r="A34" s="143"/>
      <c r="B34" s="144"/>
      <c r="C34" s="30"/>
      <c r="D34" s="25"/>
      <c r="E34" s="146">
        <f>-E33</f>
        <v>-745000</v>
      </c>
      <c r="F34" s="43">
        <f>-F33</f>
        <v>-33000</v>
      </c>
      <c r="G34" s="146">
        <f>E34+F34</f>
        <v>-778000</v>
      </c>
      <c r="H34" s="33">
        <f>-H33</f>
        <v>-235437.35</v>
      </c>
      <c r="I34" s="33"/>
      <c r="J34" s="33"/>
      <c r="K34" s="33"/>
      <c r="L34" s="141">
        <f>G34-E34</f>
        <v>-33000</v>
      </c>
      <c r="M34" s="130">
        <f>H34-G34</f>
        <v>542562.65</v>
      </c>
    </row>
    <row r="35" spans="1:13" ht="15">
      <c r="A35" s="143"/>
      <c r="B35" s="48" t="s">
        <v>216</v>
      </c>
      <c r="C35" s="30"/>
      <c r="D35" s="25" t="s">
        <v>217</v>
      </c>
      <c r="E35" s="49">
        <v>10000</v>
      </c>
      <c r="F35" s="49"/>
      <c r="G35" s="49">
        <f>E35+F35</f>
        <v>10000</v>
      </c>
      <c r="H35" s="33">
        <v>0</v>
      </c>
      <c r="I35" s="33">
        <f>H35/E35*100</f>
        <v>0</v>
      </c>
      <c r="J35" s="33">
        <f>I35-100</f>
        <v>-100</v>
      </c>
      <c r="K35" s="33">
        <f>E35-H35</f>
        <v>10000</v>
      </c>
      <c r="L35" s="141">
        <f>G35-E35</f>
        <v>0</v>
      </c>
      <c r="M35" s="130">
        <f>H35-G35</f>
        <v>-10000</v>
      </c>
    </row>
    <row r="36" spans="1:13" ht="15">
      <c r="A36" s="143"/>
      <c r="B36" s="48" t="s">
        <v>230</v>
      </c>
      <c r="C36" s="30"/>
      <c r="D36" s="25" t="s">
        <v>231</v>
      </c>
      <c r="E36" s="49">
        <v>65000</v>
      </c>
      <c r="F36" s="49"/>
      <c r="G36" s="49">
        <f>E36+F36</f>
        <v>65000</v>
      </c>
      <c r="H36" s="33">
        <v>15398.84</v>
      </c>
      <c r="I36" s="33">
        <f>H36/E36*100</f>
        <v>23.69052307692308</v>
      </c>
      <c r="J36" s="33">
        <f>I36-100</f>
        <v>-76.30947692307691</v>
      </c>
      <c r="K36" s="33">
        <f>E36-H36</f>
        <v>49601.16</v>
      </c>
      <c r="L36" s="141">
        <f>G36-E36</f>
        <v>0</v>
      </c>
      <c r="M36" s="130">
        <f>H36-G36</f>
        <v>-49601.16</v>
      </c>
    </row>
    <row r="37" spans="1:13" ht="15">
      <c r="A37" s="143"/>
      <c r="B37" s="48" t="s">
        <v>232</v>
      </c>
      <c r="C37" s="30"/>
      <c r="D37" s="25" t="s">
        <v>233</v>
      </c>
      <c r="E37" s="49">
        <v>15000</v>
      </c>
      <c r="F37" s="49"/>
      <c r="G37" s="49">
        <f>E37+F37</f>
        <v>15000</v>
      </c>
      <c r="H37" s="33">
        <v>2518.56</v>
      </c>
      <c r="I37" s="33">
        <f>H37/E37*100</f>
        <v>16.790399999999998</v>
      </c>
      <c r="J37" s="33">
        <f>I37-100</f>
        <v>-83.2096</v>
      </c>
      <c r="K37" s="33">
        <f>E37-H37</f>
        <v>12481.44</v>
      </c>
      <c r="L37" s="141">
        <f>G37-E37</f>
        <v>0</v>
      </c>
      <c r="M37" s="130">
        <f>H37-G37</f>
        <v>-12481.44</v>
      </c>
    </row>
    <row r="38" spans="1:14" ht="29.25">
      <c r="A38" s="143"/>
      <c r="B38" s="48" t="s">
        <v>234</v>
      </c>
      <c r="C38" s="30"/>
      <c r="D38" s="25" t="s">
        <v>235</v>
      </c>
      <c r="E38" s="49">
        <v>655000</v>
      </c>
      <c r="F38" s="49">
        <v>33000</v>
      </c>
      <c r="G38" s="49">
        <f>E38+F38</f>
        <v>688000</v>
      </c>
      <c r="H38" s="33">
        <v>217519.95</v>
      </c>
      <c r="I38" s="33">
        <f>H38/E38*100</f>
        <v>33.209152671755724</v>
      </c>
      <c r="J38" s="33">
        <f>I38-100</f>
        <v>-66.79084732824427</v>
      </c>
      <c r="K38" s="33">
        <f>E38-H38</f>
        <v>437480.05</v>
      </c>
      <c r="L38" s="141">
        <f>G38-E38</f>
        <v>33000</v>
      </c>
      <c r="M38" s="130">
        <f>H38-G38</f>
        <v>-470480.05</v>
      </c>
      <c r="N38" s="97">
        <f>G38</f>
        <v>688000</v>
      </c>
    </row>
    <row r="39" spans="1:13" ht="15">
      <c r="A39" s="139" t="s">
        <v>46</v>
      </c>
      <c r="B39" s="140" t="s">
        <v>47</v>
      </c>
      <c r="C39" s="30"/>
      <c r="D39" s="25"/>
      <c r="E39" s="31">
        <v>153000</v>
      </c>
      <c r="F39" s="31">
        <f>F41+F46</f>
        <v>0</v>
      </c>
      <c r="G39" s="31">
        <f>E39+F39</f>
        <v>153000</v>
      </c>
      <c r="H39" s="32">
        <f>H41+H46</f>
        <v>150997.34</v>
      </c>
      <c r="I39" s="32">
        <f>H39/E39*100</f>
        <v>98.69107189542483</v>
      </c>
      <c r="J39" s="33">
        <f>I39-100</f>
        <v>-1.3089281045751733</v>
      </c>
      <c r="K39" s="33">
        <f>E39-H39</f>
        <v>2002.6600000000035</v>
      </c>
      <c r="L39" s="141">
        <f>G39-E39</f>
        <v>0</v>
      </c>
      <c r="M39" s="130">
        <f>H39-G39</f>
        <v>-2002.6600000000035</v>
      </c>
    </row>
    <row r="40" spans="1:13" ht="12.75" hidden="1">
      <c r="A40" s="142"/>
      <c r="B40" s="140"/>
      <c r="C40" s="30"/>
      <c r="D40" s="25"/>
      <c r="E40" s="31">
        <f>-E39</f>
        <v>-153000</v>
      </c>
      <c r="F40" s="31">
        <f>-F39</f>
        <v>0</v>
      </c>
      <c r="G40" s="31">
        <f>E40+F40</f>
        <v>-153000</v>
      </c>
      <c r="H40" s="32">
        <f>-H39</f>
        <v>-150997.34</v>
      </c>
      <c r="I40" s="32"/>
      <c r="J40" s="33"/>
      <c r="K40" s="33"/>
      <c r="L40" s="141">
        <f>G40-E40</f>
        <v>0</v>
      </c>
      <c r="M40" s="130">
        <f>H40-G40</f>
        <v>2002.6600000000035</v>
      </c>
    </row>
    <row r="41" spans="1:13" ht="29.25">
      <c r="A41" s="143"/>
      <c r="B41" s="108" t="s">
        <v>236</v>
      </c>
      <c r="C41" s="30" t="s">
        <v>237</v>
      </c>
      <c r="D41" s="25"/>
      <c r="E41" s="43">
        <v>70000</v>
      </c>
      <c r="F41" s="43">
        <f>SUM(F43:F45)</f>
        <v>0</v>
      </c>
      <c r="G41" s="43">
        <f>E41+F41</f>
        <v>70000</v>
      </c>
      <c r="H41" s="44">
        <f>SUM(H43:H45)</f>
        <v>54971.75</v>
      </c>
      <c r="I41" s="44">
        <f>H41/E41*100</f>
        <v>78.53107142857144</v>
      </c>
      <c r="J41" s="33">
        <f>I41-100</f>
        <v>-21.468928571428563</v>
      </c>
      <c r="K41" s="33">
        <f>E41-H41</f>
        <v>15028.25</v>
      </c>
      <c r="L41" s="141">
        <f>G41-E41</f>
        <v>0</v>
      </c>
      <c r="M41" s="130">
        <f>H41-G41</f>
        <v>-15028.25</v>
      </c>
    </row>
    <row r="42" spans="1:13" ht="12.75" hidden="1">
      <c r="A42" s="143"/>
      <c r="B42" s="108"/>
      <c r="C42" s="30"/>
      <c r="D42" s="25"/>
      <c r="E42" s="43">
        <f>-E41</f>
        <v>-70000</v>
      </c>
      <c r="F42" s="43">
        <f>-F41</f>
        <v>0</v>
      </c>
      <c r="G42" s="43">
        <f>E42+F42</f>
        <v>-70000</v>
      </c>
      <c r="H42" s="44">
        <f>-H41</f>
        <v>-54971.75</v>
      </c>
      <c r="I42" s="44"/>
      <c r="J42" s="33"/>
      <c r="K42" s="33"/>
      <c r="L42" s="141">
        <f>G42-E42</f>
        <v>0</v>
      </c>
      <c r="M42" s="130">
        <f>H42-G42</f>
        <v>15028.25</v>
      </c>
    </row>
    <row r="43" spans="1:13" ht="15">
      <c r="A43" s="143"/>
      <c r="B43" s="48" t="s">
        <v>218</v>
      </c>
      <c r="C43" s="30"/>
      <c r="D43" s="25" t="s">
        <v>219</v>
      </c>
      <c r="E43" s="49">
        <v>46000</v>
      </c>
      <c r="F43" s="49"/>
      <c r="G43" s="49">
        <f>E43+F43</f>
        <v>46000</v>
      </c>
      <c r="H43" s="33">
        <v>30725.43</v>
      </c>
      <c r="I43" s="33">
        <f>H43/E43*100</f>
        <v>66.79441304347826</v>
      </c>
      <c r="J43" s="33">
        <f>I43-100</f>
        <v>-33.20558695652174</v>
      </c>
      <c r="K43" s="33">
        <f>E43-H43</f>
        <v>15274.57</v>
      </c>
      <c r="L43" s="141">
        <f>G43-E43</f>
        <v>0</v>
      </c>
      <c r="M43" s="130">
        <f>H43-G43</f>
        <v>-15274.57</v>
      </c>
    </row>
    <row r="44" spans="1:13" ht="12.75" hidden="1">
      <c r="A44" s="143"/>
      <c r="B44" s="48" t="s">
        <v>238</v>
      </c>
      <c r="C44" s="30"/>
      <c r="D44" s="25" t="s">
        <v>239</v>
      </c>
      <c r="E44" s="49">
        <v>0</v>
      </c>
      <c r="F44" s="49"/>
      <c r="G44" s="49">
        <f>E44+F44</f>
        <v>0</v>
      </c>
      <c r="H44" s="33">
        <v>0</v>
      </c>
      <c r="I44" s="33" t="e">
        <f>H44/E44*100</f>
        <v>#DIV/0!</v>
      </c>
      <c r="J44" s="33" t="e">
        <f>I44-100</f>
        <v>#DIV/0!</v>
      </c>
      <c r="K44" s="33">
        <f>E44-H44</f>
        <v>0</v>
      </c>
      <c r="L44" s="141">
        <f>G44-E44</f>
        <v>0</v>
      </c>
      <c r="M44" s="130">
        <f>H44-G44</f>
        <v>0</v>
      </c>
    </row>
    <row r="45" spans="1:13" ht="43.5">
      <c r="A45" s="143"/>
      <c r="B45" s="48" t="s">
        <v>240</v>
      </c>
      <c r="C45" s="30"/>
      <c r="D45" s="25" t="s">
        <v>241</v>
      </c>
      <c r="E45" s="49">
        <v>24000</v>
      </c>
      <c r="F45" s="49"/>
      <c r="G45" s="49">
        <f>E45+F45</f>
        <v>24000</v>
      </c>
      <c r="H45" s="33">
        <v>24246.32</v>
      </c>
      <c r="I45" s="33">
        <f>H45/E45*100</f>
        <v>101.02633333333333</v>
      </c>
      <c r="J45" s="33">
        <f>I45-100</f>
        <v>1.0263333333333264</v>
      </c>
      <c r="K45" s="33">
        <f>E45-H45</f>
        <v>-246.3199999999997</v>
      </c>
      <c r="L45" s="141">
        <f>G45-E45</f>
        <v>0</v>
      </c>
      <c r="M45" s="130">
        <f>H45-G45</f>
        <v>246.3199999999997</v>
      </c>
    </row>
    <row r="46" spans="1:13" ht="29.25">
      <c r="A46" s="143"/>
      <c r="B46" s="108" t="s">
        <v>48</v>
      </c>
      <c r="C46" s="30" t="s">
        <v>49</v>
      </c>
      <c r="D46" s="25"/>
      <c r="E46" s="43">
        <v>83000</v>
      </c>
      <c r="F46" s="43">
        <f>SUM(F48:F51)</f>
        <v>0</v>
      </c>
      <c r="G46" s="43">
        <f>E46+F46</f>
        <v>83000</v>
      </c>
      <c r="H46" s="44">
        <f>SUM(H48:H51)</f>
        <v>96025.59</v>
      </c>
      <c r="I46" s="44">
        <f>H46/E46*100</f>
        <v>115.69348192771083</v>
      </c>
      <c r="J46" s="33">
        <f>I46-100</f>
        <v>15.693481927710835</v>
      </c>
      <c r="K46" s="33">
        <f>E46-H46</f>
        <v>-13025.589999999997</v>
      </c>
      <c r="L46" s="141">
        <f>G46-E46</f>
        <v>0</v>
      </c>
      <c r="M46" s="130">
        <f>H46-G46</f>
        <v>13025.589999999997</v>
      </c>
    </row>
    <row r="47" spans="1:13" ht="12.75" hidden="1">
      <c r="A47" s="143"/>
      <c r="B47" s="108"/>
      <c r="C47" s="30"/>
      <c r="D47" s="25"/>
      <c r="E47" s="43">
        <f>-E46</f>
        <v>-83000</v>
      </c>
      <c r="F47" s="43">
        <f>-F46</f>
        <v>0</v>
      </c>
      <c r="G47" s="43">
        <f>E47+F47</f>
        <v>-83000</v>
      </c>
      <c r="H47" s="44">
        <f>-H46</f>
        <v>-96025.59</v>
      </c>
      <c r="I47" s="44"/>
      <c r="J47" s="33"/>
      <c r="K47" s="33"/>
      <c r="L47" s="141">
        <f>G47-E47</f>
        <v>0</v>
      </c>
      <c r="M47" s="130">
        <f>H47-G47</f>
        <v>-13025.589999999997</v>
      </c>
    </row>
    <row r="48" spans="1:13" ht="15">
      <c r="A48" s="143"/>
      <c r="B48" s="48" t="s">
        <v>216</v>
      </c>
      <c r="C48" s="30"/>
      <c r="D48" s="25" t="s">
        <v>217</v>
      </c>
      <c r="E48" s="49">
        <v>3000</v>
      </c>
      <c r="F48" s="49"/>
      <c r="G48" s="49">
        <f>E48+F48</f>
        <v>3000</v>
      </c>
      <c r="H48" s="33">
        <v>1684.93</v>
      </c>
      <c r="I48" s="33">
        <f>H48/E48*100</f>
        <v>56.16433333333334</v>
      </c>
      <c r="J48" s="33">
        <f>I48-100</f>
        <v>-43.83566666666666</v>
      </c>
      <c r="K48" s="33">
        <f>E48-H48</f>
        <v>1315.07</v>
      </c>
      <c r="L48" s="141">
        <f>G48-E48</f>
        <v>0</v>
      </c>
      <c r="M48" s="130">
        <f>H48-G48</f>
        <v>-1315.07</v>
      </c>
    </row>
    <row r="49" spans="1:13" ht="15">
      <c r="A49" s="143"/>
      <c r="B49" s="48" t="s">
        <v>230</v>
      </c>
      <c r="C49" s="30"/>
      <c r="D49" s="25" t="s">
        <v>231</v>
      </c>
      <c r="E49" s="49">
        <v>50000</v>
      </c>
      <c r="F49" s="49"/>
      <c r="G49" s="49">
        <f>E49+F49</f>
        <v>50000</v>
      </c>
      <c r="H49" s="33">
        <v>62629.08</v>
      </c>
      <c r="I49" s="33">
        <f>H49/E49*100</f>
        <v>125.25816</v>
      </c>
      <c r="J49" s="33">
        <f>I49-100</f>
        <v>25.258160000000004</v>
      </c>
      <c r="K49" s="33">
        <f>E49-H49</f>
        <v>-12629.080000000002</v>
      </c>
      <c r="L49" s="141">
        <f>G49-E49</f>
        <v>0</v>
      </c>
      <c r="M49" s="130">
        <f>H49-G49</f>
        <v>12629.080000000002</v>
      </c>
    </row>
    <row r="50" spans="1:13" ht="15">
      <c r="A50" s="143"/>
      <c r="B50" s="48" t="s">
        <v>232</v>
      </c>
      <c r="C50" s="30"/>
      <c r="D50" s="25" t="s">
        <v>233</v>
      </c>
      <c r="E50" s="49">
        <v>20000</v>
      </c>
      <c r="F50" s="49"/>
      <c r="G50" s="49">
        <f>E50+F50</f>
        <v>20000</v>
      </c>
      <c r="H50" s="33">
        <v>14949.58</v>
      </c>
      <c r="I50" s="33">
        <f>H50/E50*100</f>
        <v>74.7479</v>
      </c>
      <c r="J50" s="33">
        <f>I50-100</f>
        <v>-25.2521</v>
      </c>
      <c r="K50" s="33">
        <f>E50-H50</f>
        <v>5050.42</v>
      </c>
      <c r="L50" s="141">
        <f>G50-E50</f>
        <v>0</v>
      </c>
      <c r="M50" s="130">
        <f>H50-G50</f>
        <v>-5050.42</v>
      </c>
    </row>
    <row r="51" spans="1:16" s="150" customFormat="1" ht="15">
      <c r="A51" s="149"/>
      <c r="B51" s="48" t="s">
        <v>242</v>
      </c>
      <c r="C51" s="30"/>
      <c r="D51" s="25" t="s">
        <v>243</v>
      </c>
      <c r="E51" s="49">
        <v>10000</v>
      </c>
      <c r="F51" s="49"/>
      <c r="G51" s="49">
        <f>E51+F51</f>
        <v>10000</v>
      </c>
      <c r="H51" s="33">
        <v>16762</v>
      </c>
      <c r="I51" s="33">
        <f>H51/E51*100</f>
        <v>167.62</v>
      </c>
      <c r="J51" s="33">
        <f>I51-100</f>
        <v>67.62</v>
      </c>
      <c r="K51" s="33">
        <f>E51-H51</f>
        <v>-6762</v>
      </c>
      <c r="L51" s="141">
        <f>G51-E51</f>
        <v>0</v>
      </c>
      <c r="M51" s="130">
        <f>H51-G51</f>
        <v>6762</v>
      </c>
      <c r="P51" s="151"/>
    </row>
    <row r="52" spans="1:13" ht="15">
      <c r="A52" s="152" t="s">
        <v>60</v>
      </c>
      <c r="B52" s="153" t="s">
        <v>61</v>
      </c>
      <c r="C52" s="84"/>
      <c r="D52" s="85"/>
      <c r="E52" s="86">
        <v>95500</v>
      </c>
      <c r="F52" s="86">
        <f>F54+F57+F61+F64</f>
        <v>0</v>
      </c>
      <c r="G52" s="86">
        <f>G54+G57+G61+G64</f>
        <v>95500</v>
      </c>
      <c r="H52" s="87">
        <f>H54+H57+H61</f>
        <v>61012.4</v>
      </c>
      <c r="I52" s="87">
        <f>H52/E52*100</f>
        <v>63.88732984293194</v>
      </c>
      <c r="J52" s="88">
        <f>I52-100</f>
        <v>-36.11267015706806</v>
      </c>
      <c r="K52" s="33">
        <f>E52-H52</f>
        <v>34487.6</v>
      </c>
      <c r="L52" s="141">
        <f>G52-E52</f>
        <v>0</v>
      </c>
      <c r="M52" s="130">
        <f>H52-G52</f>
        <v>-34487.6</v>
      </c>
    </row>
    <row r="53" spans="1:13" ht="12.75" hidden="1">
      <c r="A53" s="142"/>
      <c r="B53" s="153"/>
      <c r="C53" s="84"/>
      <c r="D53" s="85"/>
      <c r="E53" s="86">
        <f>-E52</f>
        <v>-95500</v>
      </c>
      <c r="F53" s="86">
        <f>-F52</f>
        <v>0</v>
      </c>
      <c r="G53" s="86">
        <f>E53+F53</f>
        <v>-95500</v>
      </c>
      <c r="H53" s="87">
        <f>-H52</f>
        <v>-61012.4</v>
      </c>
      <c r="I53" s="87"/>
      <c r="J53" s="88"/>
      <c r="K53" s="33"/>
      <c r="L53" s="141">
        <f>G53-E53</f>
        <v>0</v>
      </c>
      <c r="M53" s="130">
        <f>H53-G53</f>
        <v>34487.6</v>
      </c>
    </row>
    <row r="54" spans="1:13" ht="29.25">
      <c r="A54" s="143"/>
      <c r="B54" s="108" t="s">
        <v>244</v>
      </c>
      <c r="C54" s="30" t="s">
        <v>245</v>
      </c>
      <c r="D54" s="25"/>
      <c r="E54" s="43">
        <v>10000</v>
      </c>
      <c r="F54" s="43">
        <f>SUM(F56)</f>
        <v>0</v>
      </c>
      <c r="G54" s="43">
        <f>E54+F54</f>
        <v>10000</v>
      </c>
      <c r="H54" s="44">
        <f>SUM(H56)</f>
        <v>6124.4</v>
      </c>
      <c r="I54" s="44">
        <f>H54/E54*100</f>
        <v>61.244</v>
      </c>
      <c r="J54" s="33">
        <f>I54-100</f>
        <v>-38.756</v>
      </c>
      <c r="K54" s="33">
        <f>E54-H54</f>
        <v>3875.6000000000004</v>
      </c>
      <c r="L54" s="141">
        <f>G54-E54</f>
        <v>0</v>
      </c>
      <c r="M54" s="130">
        <f>H54-G54</f>
        <v>-3875.6000000000004</v>
      </c>
    </row>
    <row r="55" spans="1:13" ht="12.75" hidden="1">
      <c r="A55" s="143"/>
      <c r="B55" s="108"/>
      <c r="C55" s="30"/>
      <c r="D55" s="25"/>
      <c r="E55" s="43">
        <f>-E54</f>
        <v>-10000</v>
      </c>
      <c r="F55" s="43">
        <f>-F54</f>
        <v>0</v>
      </c>
      <c r="G55" s="43">
        <f>E55+F55</f>
        <v>-10000</v>
      </c>
      <c r="H55" s="44">
        <f>-H54</f>
        <v>-6124.4</v>
      </c>
      <c r="I55" s="44"/>
      <c r="J55" s="33"/>
      <c r="K55" s="33"/>
      <c r="L55" s="141">
        <f>G55-E55</f>
        <v>0</v>
      </c>
      <c r="M55" s="130">
        <f>H55-G55</f>
        <v>3875.6000000000004</v>
      </c>
    </row>
    <row r="56" spans="1:13" ht="15">
      <c r="A56" s="143"/>
      <c r="B56" s="48" t="s">
        <v>232</v>
      </c>
      <c r="C56" s="30"/>
      <c r="D56" s="25" t="s">
        <v>233</v>
      </c>
      <c r="E56" s="49">
        <v>10000</v>
      </c>
      <c r="F56" s="43"/>
      <c r="G56" s="49">
        <f>E56+F56</f>
        <v>10000</v>
      </c>
      <c r="H56" s="33">
        <v>6124.4</v>
      </c>
      <c r="I56" s="33">
        <f>H56/E56*100</f>
        <v>61.244</v>
      </c>
      <c r="J56" s="33">
        <f>I56-100</f>
        <v>-38.756</v>
      </c>
      <c r="K56" s="33">
        <f>E56-H56</f>
        <v>3875.6000000000004</v>
      </c>
      <c r="L56" s="141">
        <f>G56-E56</f>
        <v>0</v>
      </c>
      <c r="M56" s="130">
        <f>H56-G56</f>
        <v>-3875.6000000000004</v>
      </c>
    </row>
    <row r="57" spans="1:13" ht="29.25">
      <c r="A57" s="143"/>
      <c r="B57" s="108" t="s">
        <v>246</v>
      </c>
      <c r="C57" s="30" t="s">
        <v>247</v>
      </c>
      <c r="D57" s="25"/>
      <c r="E57" s="43">
        <v>55000</v>
      </c>
      <c r="F57" s="43">
        <f>SUM(F59:F60)</f>
        <v>0</v>
      </c>
      <c r="G57" s="43">
        <f>E57+F57</f>
        <v>55000</v>
      </c>
      <c r="H57" s="44">
        <f>SUM(H59:H60)</f>
        <v>36489.5</v>
      </c>
      <c r="I57" s="44">
        <f>H57/E57*100</f>
        <v>66.34454545454545</v>
      </c>
      <c r="J57" s="33">
        <f>I57-100</f>
        <v>-33.655454545454546</v>
      </c>
      <c r="K57" s="33">
        <f>E57-H57</f>
        <v>18510.5</v>
      </c>
      <c r="L57" s="141">
        <f>G57-E57</f>
        <v>0</v>
      </c>
      <c r="M57" s="130">
        <f>H57-G57</f>
        <v>-18510.5</v>
      </c>
    </row>
    <row r="58" spans="1:13" ht="12.75" hidden="1">
      <c r="A58" s="143"/>
      <c r="B58" s="108"/>
      <c r="C58" s="30"/>
      <c r="D58" s="25"/>
      <c r="E58" s="43">
        <f>-E57</f>
        <v>-55000</v>
      </c>
      <c r="F58" s="43">
        <f>-F57</f>
        <v>0</v>
      </c>
      <c r="G58" s="43">
        <f>E58+F58</f>
        <v>-55000</v>
      </c>
      <c r="H58" s="44">
        <f>-H57</f>
        <v>-36489.5</v>
      </c>
      <c r="I58" s="44"/>
      <c r="J58" s="33"/>
      <c r="K58" s="33"/>
      <c r="L58" s="141">
        <f>G58-E58</f>
        <v>0</v>
      </c>
      <c r="M58" s="130">
        <f>H58-G58</f>
        <v>18510.5</v>
      </c>
    </row>
    <row r="59" spans="1:13" ht="15">
      <c r="A59" s="143"/>
      <c r="B59" s="48" t="s">
        <v>232</v>
      </c>
      <c r="C59" s="30"/>
      <c r="D59" s="25" t="s">
        <v>233</v>
      </c>
      <c r="E59" s="49">
        <v>30000</v>
      </c>
      <c r="F59" s="43"/>
      <c r="G59" s="49">
        <f>E59+F59</f>
        <v>30000</v>
      </c>
      <c r="H59" s="33">
        <v>14842.2</v>
      </c>
      <c r="I59" s="33">
        <f>H59/E59*100</f>
        <v>49.474000000000004</v>
      </c>
      <c r="J59" s="33">
        <f>I59-100</f>
        <v>-50.525999999999996</v>
      </c>
      <c r="K59" s="33">
        <f>E59-H59</f>
        <v>15157.8</v>
      </c>
      <c r="L59" s="141">
        <f>G59-E59</f>
        <v>0</v>
      </c>
      <c r="M59" s="130">
        <f>H59-G59</f>
        <v>-15157.8</v>
      </c>
    </row>
    <row r="60" spans="1:13" ht="29.25">
      <c r="A60" s="143"/>
      <c r="B60" s="48" t="s">
        <v>248</v>
      </c>
      <c r="C60" s="30"/>
      <c r="D60" s="25" t="s">
        <v>249</v>
      </c>
      <c r="E60" s="49">
        <v>25000</v>
      </c>
      <c r="F60" s="43"/>
      <c r="G60" s="49">
        <f>E60+F60</f>
        <v>25000</v>
      </c>
      <c r="H60" s="33">
        <f>20061.3+610+976</f>
        <v>21647.3</v>
      </c>
      <c r="I60" s="33">
        <f>H60/E60*100</f>
        <v>86.5892</v>
      </c>
      <c r="J60" s="33">
        <f>I60-100</f>
        <v>-13.410799999999995</v>
      </c>
      <c r="K60" s="33">
        <f>E60-H60</f>
        <v>3352.7000000000007</v>
      </c>
      <c r="L60" s="141">
        <f>G60-E60</f>
        <v>0</v>
      </c>
      <c r="M60" s="130">
        <f>H60-G60</f>
        <v>-3352.7000000000007</v>
      </c>
    </row>
    <row r="61" spans="1:13" ht="15">
      <c r="A61" s="143"/>
      <c r="B61" s="108" t="s">
        <v>62</v>
      </c>
      <c r="C61" s="30" t="s">
        <v>63</v>
      </c>
      <c r="D61" s="25"/>
      <c r="E61" s="43">
        <v>25000</v>
      </c>
      <c r="F61" s="43">
        <f>SUM(F63)</f>
        <v>0</v>
      </c>
      <c r="G61" s="43">
        <f>E61+F61</f>
        <v>25000</v>
      </c>
      <c r="H61" s="44">
        <f>SUM(H63)</f>
        <v>18398.5</v>
      </c>
      <c r="I61" s="44">
        <f>H61/E61*100</f>
        <v>73.59400000000001</v>
      </c>
      <c r="J61" s="33">
        <f>I61-100</f>
        <v>-26.40599999999999</v>
      </c>
      <c r="K61" s="33">
        <f>E61-H61</f>
        <v>6601.5</v>
      </c>
      <c r="L61" s="141">
        <f>G61-E61</f>
        <v>0</v>
      </c>
      <c r="M61" s="130">
        <f>H61-G61</f>
        <v>-6601.5</v>
      </c>
    </row>
    <row r="62" spans="1:13" ht="12.75" hidden="1">
      <c r="A62" s="143"/>
      <c r="B62" s="108"/>
      <c r="C62" s="30"/>
      <c r="D62" s="25"/>
      <c r="E62" s="43">
        <f>-E61</f>
        <v>-25000</v>
      </c>
      <c r="F62" s="43">
        <f>-F61</f>
        <v>0</v>
      </c>
      <c r="G62" s="43">
        <f>E62+F62</f>
        <v>-25000</v>
      </c>
      <c r="H62" s="44">
        <f>-H61</f>
        <v>-18398.5</v>
      </c>
      <c r="I62" s="44"/>
      <c r="J62" s="33"/>
      <c r="K62" s="33"/>
      <c r="L62" s="141">
        <f>G62-E62</f>
        <v>0</v>
      </c>
      <c r="M62" s="130">
        <f>H62-G62</f>
        <v>6601.5</v>
      </c>
    </row>
    <row r="63" spans="1:13" ht="15">
      <c r="A63" s="143"/>
      <c r="B63" s="48" t="s">
        <v>232</v>
      </c>
      <c r="C63" s="30"/>
      <c r="D63" s="25" t="s">
        <v>233</v>
      </c>
      <c r="E63" s="49">
        <v>25000</v>
      </c>
      <c r="F63" s="49"/>
      <c r="G63" s="49">
        <f>E63+F63</f>
        <v>25000</v>
      </c>
      <c r="H63" s="33">
        <v>18398.5</v>
      </c>
      <c r="I63" s="33">
        <f>H63/E63*100</f>
        <v>73.59400000000001</v>
      </c>
      <c r="J63" s="33">
        <f>I63-100</f>
        <v>-26.40599999999999</v>
      </c>
      <c r="K63" s="33">
        <f>E63-H63</f>
        <v>6601.5</v>
      </c>
      <c r="L63" s="141">
        <f>G63-E63</f>
        <v>0</v>
      </c>
      <c r="M63" s="130">
        <f>H63-G63</f>
        <v>-6601.5</v>
      </c>
    </row>
    <row r="64" spans="1:16" s="157" customFormat="1" ht="15">
      <c r="A64" s="154"/>
      <c r="B64" s="112" t="s">
        <v>28</v>
      </c>
      <c r="C64" s="30" t="s">
        <v>250</v>
      </c>
      <c r="D64" s="30"/>
      <c r="E64" s="43">
        <v>5500</v>
      </c>
      <c r="F64" s="43">
        <f>SUM(F66)</f>
        <v>0</v>
      </c>
      <c r="G64" s="43">
        <f>SUM(G66)</f>
        <v>5500</v>
      </c>
      <c r="H64" s="44"/>
      <c r="I64" s="44"/>
      <c r="J64" s="44"/>
      <c r="K64" s="44"/>
      <c r="L64" s="155"/>
      <c r="M64" s="156"/>
      <c r="P64" s="158"/>
    </row>
    <row r="65" spans="1:12" ht="12.75" hidden="1">
      <c r="A65" s="143"/>
      <c r="B65" s="48"/>
      <c r="C65" s="30"/>
      <c r="D65" s="25"/>
      <c r="E65" s="49">
        <f>-E64</f>
        <v>-5500</v>
      </c>
      <c r="F65" s="49">
        <f>-F64</f>
        <v>0</v>
      </c>
      <c r="G65" s="49">
        <f>-G64</f>
        <v>-5500</v>
      </c>
      <c r="H65" s="33"/>
      <c r="I65" s="33"/>
      <c r="J65" s="33"/>
      <c r="K65" s="33"/>
      <c r="L65" s="141"/>
    </row>
    <row r="66" spans="1:12" ht="57.75">
      <c r="A66" s="143"/>
      <c r="B66" s="48" t="s">
        <v>251</v>
      </c>
      <c r="C66" s="30"/>
      <c r="D66" s="25" t="s">
        <v>252</v>
      </c>
      <c r="E66" s="49">
        <v>5500</v>
      </c>
      <c r="F66" s="49"/>
      <c r="G66" s="49">
        <f>E66+F66</f>
        <v>5500</v>
      </c>
      <c r="H66" s="33"/>
      <c r="I66" s="33"/>
      <c r="J66" s="33"/>
      <c r="K66" s="33"/>
      <c r="L66" s="141"/>
    </row>
    <row r="67" spans="1:13" ht="15">
      <c r="A67" s="139" t="s">
        <v>64</v>
      </c>
      <c r="B67" s="140" t="s">
        <v>65</v>
      </c>
      <c r="C67" s="30"/>
      <c r="D67" s="25"/>
      <c r="E67" s="31">
        <f>E69+E87+E90+E102+E126+E129</f>
        <v>2584494</v>
      </c>
      <c r="F67" s="31">
        <f>F69+F87+F90+F102+F126+F129</f>
        <v>0</v>
      </c>
      <c r="G67" s="31">
        <f>E67+F67</f>
        <v>2584494</v>
      </c>
      <c r="H67" s="32">
        <f>H69+H87+H90+H102+H126</f>
        <v>1764413.78</v>
      </c>
      <c r="I67" s="32">
        <f>H67/E67*100</f>
        <v>68.26921556018316</v>
      </c>
      <c r="J67" s="33">
        <f>I67-100</f>
        <v>-31.730784439816844</v>
      </c>
      <c r="K67" s="33">
        <f>E67-H67</f>
        <v>820080.22</v>
      </c>
      <c r="L67" s="141">
        <f>G67-E67</f>
        <v>0</v>
      </c>
      <c r="M67" s="130">
        <f>H67-G67</f>
        <v>-820080.22</v>
      </c>
    </row>
    <row r="68" spans="1:13" ht="12.75" hidden="1">
      <c r="A68" s="142"/>
      <c r="B68" s="140"/>
      <c r="C68" s="30"/>
      <c r="D68" s="25"/>
      <c r="E68" s="31">
        <f>-E67</f>
        <v>-2584494</v>
      </c>
      <c r="F68" s="31">
        <f>-F67</f>
        <v>0</v>
      </c>
      <c r="G68" s="31">
        <f>E68+F68</f>
        <v>-2584494</v>
      </c>
      <c r="H68" s="32">
        <f>-H67</f>
        <v>-1764413.78</v>
      </c>
      <c r="I68" s="32"/>
      <c r="J68" s="33"/>
      <c r="K68" s="33"/>
      <c r="L68" s="141">
        <f>G68-E68</f>
        <v>0</v>
      </c>
      <c r="M68" s="130">
        <f>H68-G68</f>
        <v>820080.22</v>
      </c>
    </row>
    <row r="69" spans="1:13" ht="15">
      <c r="A69" s="143"/>
      <c r="B69" s="108" t="s">
        <v>66</v>
      </c>
      <c r="C69" s="30" t="s">
        <v>67</v>
      </c>
      <c r="D69" s="25"/>
      <c r="E69" s="43">
        <f>SUM(E71:E86)</f>
        <v>166132</v>
      </c>
      <c r="F69" s="43">
        <f>SUM(F71:F86)</f>
        <v>0</v>
      </c>
      <c r="G69" s="43">
        <f>E69+F69</f>
        <v>166132</v>
      </c>
      <c r="H69" s="44">
        <f>SUM(H72:H86)</f>
        <v>98392.26999999999</v>
      </c>
      <c r="I69" s="44">
        <f>H69/E69*100</f>
        <v>59.22535694507981</v>
      </c>
      <c r="J69" s="33">
        <f>I69-100</f>
        <v>-40.77464305492019</v>
      </c>
      <c r="K69" s="33">
        <f>E69-H69</f>
        <v>67739.73000000001</v>
      </c>
      <c r="L69" s="141">
        <f>G69-E69</f>
        <v>0</v>
      </c>
      <c r="M69" s="130">
        <f>H69-G69</f>
        <v>-67739.73000000001</v>
      </c>
    </row>
    <row r="70" spans="1:13" ht="12.75" hidden="1">
      <c r="A70" s="143"/>
      <c r="B70" s="108"/>
      <c r="C70" s="30"/>
      <c r="D70" s="25"/>
      <c r="E70" s="43">
        <f>-E69</f>
        <v>-166132</v>
      </c>
      <c r="F70" s="43">
        <f>-F69</f>
        <v>0</v>
      </c>
      <c r="G70" s="43">
        <f>E70+F70</f>
        <v>-166132</v>
      </c>
      <c r="H70" s="44">
        <f>-H69</f>
        <v>-98392.26999999999</v>
      </c>
      <c r="I70" s="44"/>
      <c r="J70" s="33"/>
      <c r="K70" s="33"/>
      <c r="L70" s="141">
        <f>G70-E70</f>
        <v>0</v>
      </c>
      <c r="M70" s="130">
        <f>H70-G70</f>
        <v>67739.73000000001</v>
      </c>
    </row>
    <row r="71" spans="1:15" ht="29.25">
      <c r="A71" s="143"/>
      <c r="B71" s="48" t="s">
        <v>253</v>
      </c>
      <c r="C71" s="30"/>
      <c r="D71" s="25" t="s">
        <v>254</v>
      </c>
      <c r="E71" s="49">
        <v>1950</v>
      </c>
      <c r="F71"/>
      <c r="G71" s="49">
        <f>E71+F71</f>
        <v>1950</v>
      </c>
      <c r="H71" s="33"/>
      <c r="I71" s="33"/>
      <c r="J71" s="33"/>
      <c r="K71" s="33"/>
      <c r="L71" s="141"/>
      <c r="O71" s="97"/>
    </row>
    <row r="72" spans="1:15" ht="15">
      <c r="A72" s="143"/>
      <c r="B72" s="48" t="s">
        <v>255</v>
      </c>
      <c r="C72" s="30"/>
      <c r="D72" s="25" t="s">
        <v>256</v>
      </c>
      <c r="E72" s="49">
        <v>117189</v>
      </c>
      <c r="F72" s="49"/>
      <c r="G72" s="49">
        <f>E72+F72</f>
        <v>117189</v>
      </c>
      <c r="H72" s="33">
        <f>45709.71+17595.71</f>
        <v>63305.42</v>
      </c>
      <c r="I72" s="33">
        <f>H72/E72*100</f>
        <v>54.019933611516436</v>
      </c>
      <c r="J72" s="33">
        <f>I72-100</f>
        <v>-45.980066388483564</v>
      </c>
      <c r="K72" s="33">
        <f>E72-H72</f>
        <v>53883.58</v>
      </c>
      <c r="L72" s="141">
        <f>G72-E72</f>
        <v>0</v>
      </c>
      <c r="M72" s="130">
        <f>H72-G72</f>
        <v>-53883.58</v>
      </c>
      <c r="O72" s="97">
        <f>G72</f>
        <v>117189</v>
      </c>
    </row>
    <row r="73" spans="1:15" ht="15">
      <c r="A73" s="143"/>
      <c r="B73" s="48" t="s">
        <v>257</v>
      </c>
      <c r="C73" s="30"/>
      <c r="D73" s="25" t="s">
        <v>258</v>
      </c>
      <c r="E73" s="49">
        <v>7100</v>
      </c>
      <c r="F73" s="49"/>
      <c r="G73" s="49">
        <f>E73+F73</f>
        <v>7100</v>
      </c>
      <c r="H73" s="33">
        <f>4332.66+2500</f>
        <v>6832.66</v>
      </c>
      <c r="I73" s="33">
        <f>H73/E73*100</f>
        <v>96.23464788732394</v>
      </c>
      <c r="J73" s="33">
        <f>I73-100</f>
        <v>-3.765352112676055</v>
      </c>
      <c r="K73" s="33">
        <f>E73-H73</f>
        <v>267.34000000000015</v>
      </c>
      <c r="L73" s="141">
        <f>G73-E73</f>
        <v>0</v>
      </c>
      <c r="M73" s="130">
        <f>H73-G73</f>
        <v>-267.34000000000015</v>
      </c>
      <c r="O73" s="97">
        <f>G73</f>
        <v>7100</v>
      </c>
    </row>
    <row r="74" spans="1:15" ht="15">
      <c r="A74" s="143"/>
      <c r="B74" s="48" t="s">
        <v>259</v>
      </c>
      <c r="C74" s="30"/>
      <c r="D74" s="25" t="s">
        <v>260</v>
      </c>
      <c r="E74" s="49">
        <v>14147</v>
      </c>
      <c r="F74" s="49"/>
      <c r="G74" s="49">
        <f>E74+F74</f>
        <v>14147</v>
      </c>
      <c r="H74" s="33">
        <f>6101.52+4854.17</f>
        <v>10955.69</v>
      </c>
      <c r="I74" s="33">
        <f>H74/E74*100</f>
        <v>77.44178977875168</v>
      </c>
      <c r="J74" s="33">
        <f>I74-100</f>
        <v>-22.558210221248316</v>
      </c>
      <c r="K74" s="33">
        <f>E74-H74</f>
        <v>3191.3099999999995</v>
      </c>
      <c r="L74" s="141">
        <f>G74-E74</f>
        <v>0</v>
      </c>
      <c r="M74" s="130">
        <f>H74-G74</f>
        <v>-3191.3099999999995</v>
      </c>
      <c r="O74" s="97">
        <f>G74</f>
        <v>14147</v>
      </c>
    </row>
    <row r="75" spans="1:15" ht="15">
      <c r="A75" s="143"/>
      <c r="B75" s="48" t="s">
        <v>261</v>
      </c>
      <c r="C75" s="30"/>
      <c r="D75" s="25" t="s">
        <v>262</v>
      </c>
      <c r="E75" s="49">
        <v>2296</v>
      </c>
      <c r="F75" s="49"/>
      <c r="G75" s="49">
        <f>E75+F75</f>
        <v>2296</v>
      </c>
      <c r="H75" s="33">
        <f>959.98+787.61</f>
        <v>1747.5900000000001</v>
      </c>
      <c r="I75" s="33">
        <f>H75/E75*100</f>
        <v>76.11454703832753</v>
      </c>
      <c r="J75" s="33">
        <f>I75-100</f>
        <v>-23.88545296167247</v>
      </c>
      <c r="K75" s="33">
        <f>E75-H75</f>
        <v>548.4099999999999</v>
      </c>
      <c r="L75" s="141">
        <f>G75-E75</f>
        <v>0</v>
      </c>
      <c r="M75" s="130">
        <f>H75-G75</f>
        <v>-548.4099999999999</v>
      </c>
      <c r="O75" s="97">
        <f>G75</f>
        <v>2296</v>
      </c>
    </row>
    <row r="76" spans="1:13" ht="15">
      <c r="A76" s="143"/>
      <c r="B76" s="48" t="s">
        <v>263</v>
      </c>
      <c r="C76" s="30"/>
      <c r="D76" s="25" t="s">
        <v>264</v>
      </c>
      <c r="E76" s="49">
        <v>3000</v>
      </c>
      <c r="F76" s="49"/>
      <c r="G76" s="49">
        <f>E76+F76</f>
        <v>3000</v>
      </c>
      <c r="H76" s="33">
        <v>3000</v>
      </c>
      <c r="I76" s="33">
        <f>H76/E76*100</f>
        <v>100</v>
      </c>
      <c r="J76" s="33">
        <f>I76-100</f>
        <v>0</v>
      </c>
      <c r="K76" s="33">
        <f>E76-H76</f>
        <v>0</v>
      </c>
      <c r="L76" s="141">
        <f>G76-E76</f>
        <v>0</v>
      </c>
      <c r="M76" s="130">
        <f>H76-G76</f>
        <v>0</v>
      </c>
    </row>
    <row r="77" spans="1:13" ht="15">
      <c r="A77" s="143"/>
      <c r="B77" s="48" t="s">
        <v>216</v>
      </c>
      <c r="C77" s="30"/>
      <c r="D77" s="25" t="s">
        <v>217</v>
      </c>
      <c r="E77" s="49">
        <v>2500</v>
      </c>
      <c r="F77" s="49"/>
      <c r="G77" s="49">
        <f>E77+F77</f>
        <v>2500</v>
      </c>
      <c r="H77" s="33">
        <v>1912.92</v>
      </c>
      <c r="I77" s="33">
        <f>H77/E77*100</f>
        <v>76.5168</v>
      </c>
      <c r="J77" s="33">
        <f>I77-100</f>
        <v>-23.483199999999997</v>
      </c>
      <c r="K77" s="33">
        <f>E77-H77</f>
        <v>587.0799999999999</v>
      </c>
      <c r="L77" s="141">
        <f>G77-E77</f>
        <v>0</v>
      </c>
      <c r="M77" s="130">
        <f>H77-G77</f>
        <v>-587.0799999999999</v>
      </c>
    </row>
    <row r="78" spans="1:13" ht="15">
      <c r="A78" s="143"/>
      <c r="B78" s="48" t="s">
        <v>265</v>
      </c>
      <c r="C78" s="30"/>
      <c r="D78" s="25" t="s">
        <v>266</v>
      </c>
      <c r="E78" s="49">
        <v>100</v>
      </c>
      <c r="F78" s="49"/>
      <c r="G78" s="49">
        <f>E78+F78</f>
        <v>100</v>
      </c>
      <c r="H78" s="33">
        <v>50</v>
      </c>
      <c r="I78" s="33">
        <f>H78/E78*100</f>
        <v>50</v>
      </c>
      <c r="J78" s="33">
        <f>I78-100</f>
        <v>-50</v>
      </c>
      <c r="K78" s="33">
        <f>E78-H78</f>
        <v>50</v>
      </c>
      <c r="L78" s="141">
        <f>G78-E78</f>
        <v>0</v>
      </c>
      <c r="M78" s="130">
        <f>H78-G78</f>
        <v>-50</v>
      </c>
    </row>
    <row r="79" spans="1:13" ht="15">
      <c r="A79" s="143"/>
      <c r="B79" s="48" t="s">
        <v>232</v>
      </c>
      <c r="C79" s="30"/>
      <c r="D79" s="25" t="s">
        <v>233</v>
      </c>
      <c r="E79" s="49">
        <v>2200</v>
      </c>
      <c r="F79" s="49"/>
      <c r="G79" s="49">
        <f>E79+F79</f>
        <v>2200</v>
      </c>
      <c r="H79" s="33">
        <v>2046.51</v>
      </c>
      <c r="I79" s="33">
        <f>H79/E79*100</f>
        <v>93.02318181818183</v>
      </c>
      <c r="J79" s="33">
        <f>I79-100</f>
        <v>-6.9768181818181745</v>
      </c>
      <c r="K79" s="33">
        <f>E79-H79</f>
        <v>153.49</v>
      </c>
      <c r="L79" s="141">
        <f>G79-E79</f>
        <v>0</v>
      </c>
      <c r="M79" s="130">
        <f>H79-G79</f>
        <v>-153.49</v>
      </c>
    </row>
    <row r="80" spans="1:13" ht="43.5">
      <c r="A80" s="143"/>
      <c r="B80" s="48" t="s">
        <v>267</v>
      </c>
      <c r="C80" s="30"/>
      <c r="D80" s="25" t="s">
        <v>268</v>
      </c>
      <c r="E80" s="49">
        <v>500</v>
      </c>
      <c r="F80" s="49"/>
      <c r="G80" s="49">
        <f>E80+F80</f>
        <v>500</v>
      </c>
      <c r="H80" s="33">
        <v>273.28</v>
      </c>
      <c r="I80" s="33">
        <f>H80/E80*100</f>
        <v>54.65599999999999</v>
      </c>
      <c r="J80" s="33">
        <f>I80-100</f>
        <v>-45.34400000000001</v>
      </c>
      <c r="K80" s="33">
        <f>E80-H80</f>
        <v>226.72000000000003</v>
      </c>
      <c r="L80" s="141">
        <f>G80-E80</f>
        <v>0</v>
      </c>
      <c r="M80" s="130">
        <f>H80-G80</f>
        <v>-226.72000000000003</v>
      </c>
    </row>
    <row r="81" spans="1:13" ht="29.25">
      <c r="A81" s="143"/>
      <c r="B81" s="48" t="s">
        <v>269</v>
      </c>
      <c r="C81" s="30"/>
      <c r="D81" s="25" t="s">
        <v>270</v>
      </c>
      <c r="E81" s="49">
        <v>1900</v>
      </c>
      <c r="F81" s="49"/>
      <c r="G81" s="49">
        <f>E81+F81</f>
        <v>1900</v>
      </c>
      <c r="H81" s="33">
        <v>1393.69</v>
      </c>
      <c r="I81" s="33">
        <f>H81/E81*100</f>
        <v>73.3521052631579</v>
      </c>
      <c r="J81" s="33">
        <f>I81-100</f>
        <v>-26.647894736842105</v>
      </c>
      <c r="K81" s="33">
        <f>E81-H81</f>
        <v>506.30999999999995</v>
      </c>
      <c r="L81" s="141">
        <f>G81-E81</f>
        <v>0</v>
      </c>
      <c r="M81" s="130">
        <f>H81-G81</f>
        <v>-506.30999999999995</v>
      </c>
    </row>
    <row r="82" spans="1:13" ht="15">
      <c r="A82" s="143"/>
      <c r="B82" s="48" t="s">
        <v>271</v>
      </c>
      <c r="C82" s="30"/>
      <c r="D82" s="25" t="s">
        <v>272</v>
      </c>
      <c r="E82" s="49">
        <v>4000</v>
      </c>
      <c r="F82" s="49"/>
      <c r="G82" s="49">
        <f>E82+F82</f>
        <v>4000</v>
      </c>
      <c r="H82" s="33">
        <v>3069.41</v>
      </c>
      <c r="I82" s="33">
        <f>H82/E82*100</f>
        <v>76.73525</v>
      </c>
      <c r="J82" s="33">
        <f>I82-100</f>
        <v>-23.264750000000006</v>
      </c>
      <c r="K82" s="33">
        <f>E82-H82</f>
        <v>930.5900000000001</v>
      </c>
      <c r="L82" s="141">
        <f>G82-E82</f>
        <v>0</v>
      </c>
      <c r="M82" s="130">
        <f>H82-G82</f>
        <v>-930.5900000000001</v>
      </c>
    </row>
    <row r="83" spans="1:13" ht="29.25">
      <c r="A83" s="143"/>
      <c r="B83" s="48" t="s">
        <v>273</v>
      </c>
      <c r="C83" s="30"/>
      <c r="D83" s="25" t="s">
        <v>274</v>
      </c>
      <c r="E83" s="49">
        <v>3100</v>
      </c>
      <c r="F83" s="49"/>
      <c r="G83" s="49">
        <f>E83+F83</f>
        <v>3100</v>
      </c>
      <c r="H83" s="33">
        <v>2700</v>
      </c>
      <c r="I83" s="33">
        <f>H83/E83*100</f>
        <v>87.09677419354838</v>
      </c>
      <c r="J83" s="33">
        <f>I83-100</f>
        <v>-12.903225806451616</v>
      </c>
      <c r="K83" s="33">
        <f>E83-H83</f>
        <v>400</v>
      </c>
      <c r="L83" s="141">
        <f>G83-E83</f>
        <v>0</v>
      </c>
      <c r="M83" s="130">
        <f>H83-G83</f>
        <v>-400</v>
      </c>
    </row>
    <row r="84" spans="1:13" ht="29.25">
      <c r="A84" s="143"/>
      <c r="B84" s="48" t="s">
        <v>275</v>
      </c>
      <c r="C84" s="30"/>
      <c r="D84" s="25" t="s">
        <v>276</v>
      </c>
      <c r="E84" s="49">
        <v>4000</v>
      </c>
      <c r="F84"/>
      <c r="G84" s="49">
        <f>E84+F84</f>
        <v>4000</v>
      </c>
      <c r="H84" s="33">
        <v>245</v>
      </c>
      <c r="I84" s="33">
        <f>H84/E84*100</f>
        <v>6.125</v>
      </c>
      <c r="J84" s="33">
        <f>I84-100</f>
        <v>-93.875</v>
      </c>
      <c r="K84" s="33">
        <f>E84-H84</f>
        <v>3755</v>
      </c>
      <c r="L84" s="141">
        <f>G84-E84</f>
        <v>0</v>
      </c>
      <c r="M84" s="130">
        <f>H84-G84</f>
        <v>-3755</v>
      </c>
    </row>
    <row r="85" spans="1:13" ht="43.5">
      <c r="A85" s="143"/>
      <c r="B85" s="48" t="s">
        <v>220</v>
      </c>
      <c r="C85" s="30"/>
      <c r="D85" s="25" t="s">
        <v>221</v>
      </c>
      <c r="E85" s="49">
        <v>450</v>
      </c>
      <c r="F85" s="49"/>
      <c r="G85" s="49">
        <f>E85+F85</f>
        <v>450</v>
      </c>
      <c r="H85" s="33">
        <v>0</v>
      </c>
      <c r="I85" s="33">
        <f>H85/E85*100</f>
        <v>0</v>
      </c>
      <c r="J85" s="33">
        <f>I85-100</f>
        <v>-100</v>
      </c>
      <c r="K85" s="33">
        <f>E85-H85</f>
        <v>450</v>
      </c>
      <c r="L85" s="141">
        <f>G85-E85</f>
        <v>0</v>
      </c>
      <c r="M85" s="130">
        <f>H85-G85</f>
        <v>-450</v>
      </c>
    </row>
    <row r="86" spans="1:13" ht="29.25">
      <c r="A86" s="143"/>
      <c r="B86" s="48" t="s">
        <v>222</v>
      </c>
      <c r="C86" s="30"/>
      <c r="D86" s="25" t="s">
        <v>223</v>
      </c>
      <c r="E86" s="49">
        <v>1700</v>
      </c>
      <c r="F86"/>
      <c r="G86" s="49">
        <f>E86+F86</f>
        <v>1700</v>
      </c>
      <c r="H86" s="33">
        <v>860.1</v>
      </c>
      <c r="I86" s="33">
        <f>H86/E86*100</f>
        <v>50.59411764705882</v>
      </c>
      <c r="J86" s="33">
        <f>I86-100</f>
        <v>-49.40588235294118</v>
      </c>
      <c r="K86" s="33">
        <f>E86-H86</f>
        <v>839.9</v>
      </c>
      <c r="L86" s="141">
        <f>G86-E86</f>
        <v>0</v>
      </c>
      <c r="M86" s="130">
        <f>H86-G86</f>
        <v>-839.9</v>
      </c>
    </row>
    <row r="87" spans="1:13" ht="15">
      <c r="A87" s="143"/>
      <c r="B87" s="108" t="s">
        <v>277</v>
      </c>
      <c r="C87" s="30" t="s">
        <v>278</v>
      </c>
      <c r="D87" s="25"/>
      <c r="E87" s="43">
        <f>SUM(E89)</f>
        <v>21000</v>
      </c>
      <c r="F87" s="43">
        <f>SUM(F89)</f>
        <v>0</v>
      </c>
      <c r="G87" s="43">
        <f>E87+F87</f>
        <v>21000</v>
      </c>
      <c r="H87" s="44">
        <f>SUM(H89)</f>
        <v>16272.36</v>
      </c>
      <c r="I87" s="44">
        <f>H87/E87*100</f>
        <v>77.48742857142858</v>
      </c>
      <c r="J87" s="33">
        <f>I87-100</f>
        <v>-22.51257142857142</v>
      </c>
      <c r="K87" s="33">
        <f>E87-H87</f>
        <v>4727.639999999999</v>
      </c>
      <c r="L87" s="141">
        <f>G87-E87</f>
        <v>0</v>
      </c>
      <c r="M87" s="130">
        <f>H87-G87</f>
        <v>-4727.639999999999</v>
      </c>
    </row>
    <row r="88" spans="1:13" ht="12.75" hidden="1">
      <c r="A88" s="143"/>
      <c r="B88" s="108"/>
      <c r="C88" s="30"/>
      <c r="D88" s="25"/>
      <c r="E88" s="43">
        <f>-E87</f>
        <v>-21000</v>
      </c>
      <c r="F88" s="43">
        <f>-F87</f>
        <v>0</v>
      </c>
      <c r="G88" s="43">
        <f>E88+F88</f>
        <v>-21000</v>
      </c>
      <c r="H88" s="44">
        <f>-H87</f>
        <v>-16272.36</v>
      </c>
      <c r="I88" s="44"/>
      <c r="J88" s="33"/>
      <c r="K88" s="33"/>
      <c r="L88" s="141">
        <f>G88-E88</f>
        <v>0</v>
      </c>
      <c r="M88" s="130">
        <f>H88-G88</f>
        <v>4727.639999999999</v>
      </c>
    </row>
    <row r="89" spans="1:13" ht="71.25" customHeight="1">
      <c r="A89" s="143"/>
      <c r="B89" s="48" t="s">
        <v>226</v>
      </c>
      <c r="C89" s="30"/>
      <c r="D89" s="25" t="s">
        <v>227</v>
      </c>
      <c r="E89" s="49">
        <v>21000</v>
      </c>
      <c r="F89" s="49"/>
      <c r="G89" s="49">
        <f>E89+F89</f>
        <v>21000</v>
      </c>
      <c r="H89" s="33">
        <v>16272.36</v>
      </c>
      <c r="I89" s="33">
        <f>H89/E89*100</f>
        <v>77.48742857142858</v>
      </c>
      <c r="J89" s="33">
        <f>I89-100</f>
        <v>-22.51257142857142</v>
      </c>
      <c r="K89" s="33">
        <f>E89-H89</f>
        <v>4727.639999999999</v>
      </c>
      <c r="L89" s="141">
        <f>G89-E89</f>
        <v>0</v>
      </c>
      <c r="M89" s="130">
        <f>H89-G89</f>
        <v>-4727.639999999999</v>
      </c>
    </row>
    <row r="90" spans="1:13" ht="15">
      <c r="A90" s="143"/>
      <c r="B90" s="108" t="s">
        <v>279</v>
      </c>
      <c r="C90" s="30" t="s">
        <v>280</v>
      </c>
      <c r="D90" s="25"/>
      <c r="E90" s="43">
        <f>SUM(E92:E101)</f>
        <v>153043</v>
      </c>
      <c r="F90" s="43">
        <f>SUM(F92:F101)</f>
        <v>0</v>
      </c>
      <c r="G90" s="43">
        <f>E90+F90</f>
        <v>153043</v>
      </c>
      <c r="H90" s="44">
        <f>SUM(H92:H101)</f>
        <v>95387.55</v>
      </c>
      <c r="I90" s="44">
        <f>H90/E90*100</f>
        <v>62.327287102317655</v>
      </c>
      <c r="J90" s="33">
        <f>I90-100</f>
        <v>-37.672712897682345</v>
      </c>
      <c r="K90" s="33">
        <f>E90-H90</f>
        <v>57655.45</v>
      </c>
      <c r="L90" s="141">
        <f>G90-E90</f>
        <v>0</v>
      </c>
      <c r="M90" s="130">
        <f>H90-G90</f>
        <v>-57655.45</v>
      </c>
    </row>
    <row r="91" spans="1:13" ht="12.75" hidden="1">
      <c r="A91" s="143"/>
      <c r="B91" s="108"/>
      <c r="C91" s="30"/>
      <c r="D91" s="25"/>
      <c r="E91" s="43">
        <f>-E90</f>
        <v>-153043</v>
      </c>
      <c r="F91" s="43">
        <f>-F90</f>
        <v>0</v>
      </c>
      <c r="G91" s="43">
        <f>E91+F91</f>
        <v>-153043</v>
      </c>
      <c r="H91" s="44">
        <f>-H90</f>
        <v>-95387.55</v>
      </c>
      <c r="I91" s="44"/>
      <c r="J91" s="33"/>
      <c r="K91" s="33"/>
      <c r="L91" s="141">
        <f>G91-E91</f>
        <v>0</v>
      </c>
      <c r="M91" s="130">
        <f>H91-G91</f>
        <v>57655.45</v>
      </c>
    </row>
    <row r="92" spans="1:13" ht="15">
      <c r="A92" s="143"/>
      <c r="B92" s="48" t="s">
        <v>281</v>
      </c>
      <c r="C92" s="30"/>
      <c r="D92" s="25" t="s">
        <v>282</v>
      </c>
      <c r="E92" s="49">
        <v>136143</v>
      </c>
      <c r="F92" s="49"/>
      <c r="G92" s="49">
        <f>E92+F92</f>
        <v>136143</v>
      </c>
      <c r="H92" s="33">
        <v>86480.77</v>
      </c>
      <c r="I92" s="33">
        <f>H92/E92*100</f>
        <v>63.522009945425026</v>
      </c>
      <c r="J92" s="33">
        <f>I92-100</f>
        <v>-36.477990054574974</v>
      </c>
      <c r="K92" s="33">
        <f>E92-H92</f>
        <v>49662.229999999996</v>
      </c>
      <c r="L92" s="141">
        <f>G92-E92</f>
        <v>0</v>
      </c>
      <c r="M92" s="130">
        <f>H92-G92</f>
        <v>-49662.229999999996</v>
      </c>
    </row>
    <row r="93" spans="1:13" ht="15">
      <c r="A93" s="143"/>
      <c r="B93" s="48" t="s">
        <v>216</v>
      </c>
      <c r="C93" s="30"/>
      <c r="D93" s="25" t="s">
        <v>217</v>
      </c>
      <c r="E93" s="49">
        <v>4500</v>
      </c>
      <c r="F93" s="49"/>
      <c r="G93" s="49">
        <f>E93+F93</f>
        <v>4500</v>
      </c>
      <c r="H93" s="33">
        <v>2917.89</v>
      </c>
      <c r="I93" s="33">
        <f>H93/E93*100</f>
        <v>64.842</v>
      </c>
      <c r="J93" s="33">
        <f>I93-100</f>
        <v>-35.158</v>
      </c>
      <c r="K93" s="33">
        <f>E93-H93</f>
        <v>1582.1100000000001</v>
      </c>
      <c r="L93" s="141">
        <f>G93-E93</f>
        <v>0</v>
      </c>
      <c r="M93" s="130">
        <f>H93-G93</f>
        <v>-1582.1100000000001</v>
      </c>
    </row>
    <row r="94" spans="1:13" ht="15">
      <c r="A94" s="143"/>
      <c r="B94" s="48" t="s">
        <v>232</v>
      </c>
      <c r="C94" s="30"/>
      <c r="D94" s="25" t="s">
        <v>233</v>
      </c>
      <c r="E94" s="49">
        <v>4300</v>
      </c>
      <c r="F94" s="49"/>
      <c r="G94" s="49">
        <f>E94+F94</f>
        <v>4300</v>
      </c>
      <c r="H94" s="33">
        <v>928.82</v>
      </c>
      <c r="I94" s="33">
        <f>H94/E94*100</f>
        <v>21.60046511627907</v>
      </c>
      <c r="J94" s="33">
        <f>I94-100</f>
        <v>-78.39953488372093</v>
      </c>
      <c r="K94" s="33">
        <f>E94-H94</f>
        <v>3371.18</v>
      </c>
      <c r="L94" s="141">
        <f>G94-E94</f>
        <v>0</v>
      </c>
      <c r="M94" s="130">
        <f>H94-G94</f>
        <v>-3371.18</v>
      </c>
    </row>
    <row r="95" spans="1:13" ht="43.5">
      <c r="A95" s="143"/>
      <c r="B95" s="48" t="s">
        <v>267</v>
      </c>
      <c r="C95" s="30"/>
      <c r="D95" s="25" t="s">
        <v>268</v>
      </c>
      <c r="E95" s="49">
        <v>2000</v>
      </c>
      <c r="F95" s="49"/>
      <c r="G95" s="49">
        <f>E95+F95</f>
        <v>2000</v>
      </c>
      <c r="H95" s="33">
        <v>1999.84</v>
      </c>
      <c r="I95" s="33">
        <f>H95/E95*100</f>
        <v>99.99199999999999</v>
      </c>
      <c r="J95" s="33">
        <f>I95-100</f>
        <v>-0.008000000000009777</v>
      </c>
      <c r="K95" s="33">
        <f>E95-H95</f>
        <v>0.16000000000008185</v>
      </c>
      <c r="L95" s="141">
        <f>G95-E95</f>
        <v>0</v>
      </c>
      <c r="M95" s="130">
        <f>H95-G95</f>
        <v>-0.16000000000008185</v>
      </c>
    </row>
    <row r="96" spans="1:13" ht="29.25">
      <c r="A96" s="143"/>
      <c r="B96" s="48" t="s">
        <v>269</v>
      </c>
      <c r="C96" s="30"/>
      <c r="D96" s="25" t="s">
        <v>270</v>
      </c>
      <c r="E96" s="49">
        <v>2000</v>
      </c>
      <c r="F96" s="49"/>
      <c r="G96" s="49">
        <f>E96+F96</f>
        <v>2000</v>
      </c>
      <c r="H96" s="33">
        <v>1622.65</v>
      </c>
      <c r="I96" s="33">
        <f>H96/E96*100</f>
        <v>81.13250000000001</v>
      </c>
      <c r="J96" s="33">
        <f>I96-100</f>
        <v>-18.867499999999993</v>
      </c>
      <c r="K96" s="33">
        <f>E96-H96</f>
        <v>377.3499999999999</v>
      </c>
      <c r="L96" s="141">
        <f>G96-E96</f>
        <v>0</v>
      </c>
      <c r="M96" s="130">
        <f>H96-G96</f>
        <v>-377.3499999999999</v>
      </c>
    </row>
    <row r="97" spans="1:13" ht="15">
      <c r="A97" s="143"/>
      <c r="B97" s="48" t="s">
        <v>283</v>
      </c>
      <c r="C97" s="30"/>
      <c r="D97" s="25" t="s">
        <v>272</v>
      </c>
      <c r="E97" s="49">
        <v>1500</v>
      </c>
      <c r="F97" s="49"/>
      <c r="G97" s="49">
        <f>E97+F97</f>
        <v>1500</v>
      </c>
      <c r="H97" s="33">
        <v>841.74</v>
      </c>
      <c r="I97" s="33">
        <f>H97/E97*100</f>
        <v>56.116</v>
      </c>
      <c r="J97" s="33">
        <f>I97-100</f>
        <v>-43.884</v>
      </c>
      <c r="K97" s="33">
        <f>E97-H97</f>
        <v>658.26</v>
      </c>
      <c r="L97" s="141">
        <f>G97-E97</f>
        <v>0</v>
      </c>
      <c r="M97" s="130">
        <f>H97-G97</f>
        <v>-658.26</v>
      </c>
    </row>
    <row r="98" spans="1:13" ht="15">
      <c r="A98" s="143"/>
      <c r="B98" s="48" t="s">
        <v>284</v>
      </c>
      <c r="C98" s="30"/>
      <c r="D98" s="25" t="s">
        <v>285</v>
      </c>
      <c r="E98" s="49">
        <v>1000</v>
      </c>
      <c r="F98" s="49"/>
      <c r="G98" s="49">
        <f>E98+F98</f>
        <v>1000</v>
      </c>
      <c r="H98" s="33">
        <v>142.57</v>
      </c>
      <c r="I98" s="33">
        <f>H98/E98*100</f>
        <v>14.257</v>
      </c>
      <c r="J98" s="33">
        <f>I98-100</f>
        <v>-85.743</v>
      </c>
      <c r="K98" s="33">
        <f>E98-H98</f>
        <v>857.4300000000001</v>
      </c>
      <c r="L98" s="141">
        <f>G98-E98</f>
        <v>0</v>
      </c>
      <c r="M98" s="130">
        <f>H98-G98</f>
        <v>-857.4300000000001</v>
      </c>
    </row>
    <row r="99" spans="1:12" ht="12.75" hidden="1">
      <c r="A99" s="143"/>
      <c r="B99" s="48" t="s">
        <v>275</v>
      </c>
      <c r="C99" s="30"/>
      <c r="D99" s="25" t="s">
        <v>276</v>
      </c>
      <c r="E99" s="49">
        <v>0</v>
      </c>
      <c r="F99" s="49"/>
      <c r="G99" s="49">
        <f>E99+F99</f>
        <v>0</v>
      </c>
      <c r="H99" s="33"/>
      <c r="I99" s="33"/>
      <c r="J99" s="33"/>
      <c r="K99" s="33"/>
      <c r="L99" s="141">
        <f>G99-E99</f>
        <v>0</v>
      </c>
    </row>
    <row r="100" spans="1:13" ht="43.5">
      <c r="A100" s="143"/>
      <c r="B100" s="48" t="s">
        <v>220</v>
      </c>
      <c r="C100" s="30"/>
      <c r="D100" s="25" t="s">
        <v>221</v>
      </c>
      <c r="E100" s="49">
        <v>1000</v>
      </c>
      <c r="F100" s="49"/>
      <c r="G100" s="49">
        <f>E100+F100</f>
        <v>1000</v>
      </c>
      <c r="H100" s="33">
        <v>330.92</v>
      </c>
      <c r="I100" s="33">
        <f>H100/E100*100</f>
        <v>33.092</v>
      </c>
      <c r="J100" s="33">
        <f>I100-100</f>
        <v>-66.908</v>
      </c>
      <c r="K100" s="33">
        <f>E100-H100</f>
        <v>669.0799999999999</v>
      </c>
      <c r="L100" s="141">
        <f>G100-E100</f>
        <v>0</v>
      </c>
      <c r="M100" s="130">
        <f>H100-G100</f>
        <v>-669.0799999999999</v>
      </c>
    </row>
    <row r="101" spans="1:13" ht="29.25">
      <c r="A101" s="143"/>
      <c r="B101" s="48" t="s">
        <v>222</v>
      </c>
      <c r="C101" s="30"/>
      <c r="D101" s="25" t="s">
        <v>223</v>
      </c>
      <c r="E101" s="49">
        <v>600</v>
      </c>
      <c r="F101" s="49"/>
      <c r="G101" s="49">
        <f>E101+F101</f>
        <v>600</v>
      </c>
      <c r="H101" s="33">
        <v>122.35</v>
      </c>
      <c r="I101" s="33">
        <f>H101/E101*100</f>
        <v>20.391666666666666</v>
      </c>
      <c r="J101" s="33">
        <f>I101-100</f>
        <v>-79.60833333333333</v>
      </c>
      <c r="K101" s="33">
        <f>E101-H101</f>
        <v>477.65</v>
      </c>
      <c r="L101" s="141">
        <f>G101-E101</f>
        <v>0</v>
      </c>
      <c r="M101" s="130">
        <f>H101-G101</f>
        <v>-477.65</v>
      </c>
    </row>
    <row r="102" spans="1:13" ht="17.25" customHeight="1">
      <c r="A102" s="143"/>
      <c r="B102" s="108" t="s">
        <v>70</v>
      </c>
      <c r="C102" s="30" t="s">
        <v>71</v>
      </c>
      <c r="D102" s="25"/>
      <c r="E102" s="43">
        <f>SUM(E104:E125)</f>
        <v>2238447</v>
      </c>
      <c r="F102" s="43">
        <f>SUM(F104:F125)</f>
        <v>0</v>
      </c>
      <c r="G102" s="43">
        <f>E102+F102</f>
        <v>2238447</v>
      </c>
      <c r="H102" s="44">
        <f>SUM(H104:H125)</f>
        <v>1554361.6</v>
      </c>
      <c r="I102" s="44">
        <f>H102/E102*100</f>
        <v>69.43928536168156</v>
      </c>
      <c r="J102" s="33">
        <f>I102-100</f>
        <v>-30.560714638318444</v>
      </c>
      <c r="K102" s="33">
        <f>E102-H102</f>
        <v>684085.3999999999</v>
      </c>
      <c r="L102" s="141">
        <f>G102-E102</f>
        <v>0</v>
      </c>
      <c r="M102" s="130">
        <f>H102-G102</f>
        <v>-684085.3999999999</v>
      </c>
    </row>
    <row r="103" spans="1:13" ht="12.75" hidden="1">
      <c r="A103" s="143"/>
      <c r="B103" s="108"/>
      <c r="C103" s="30"/>
      <c r="D103" s="25"/>
      <c r="E103" s="43">
        <f>-E102</f>
        <v>-2238447</v>
      </c>
      <c r="F103" s="43">
        <f>-F102</f>
        <v>0</v>
      </c>
      <c r="G103" s="43">
        <f>E103+F103</f>
        <v>-2238447</v>
      </c>
      <c r="H103" s="44">
        <f>-H102</f>
        <v>-1554361.6</v>
      </c>
      <c r="I103" s="44"/>
      <c r="J103" s="33"/>
      <c r="K103" s="33"/>
      <c r="L103" s="141">
        <f>G103-E103</f>
        <v>0</v>
      </c>
      <c r="M103" s="130">
        <f>H103-G103</f>
        <v>684085.3999999999</v>
      </c>
    </row>
    <row r="104" spans="1:15" ht="15">
      <c r="A104" s="143"/>
      <c r="B104" s="48" t="s">
        <v>255</v>
      </c>
      <c r="C104" s="30"/>
      <c r="D104" s="25" t="s">
        <v>256</v>
      </c>
      <c r="E104" s="49">
        <v>1150000</v>
      </c>
      <c r="F104" s="49"/>
      <c r="G104" s="49">
        <f>E104+F104</f>
        <v>1150000</v>
      </c>
      <c r="H104" s="33">
        <v>753344.89</v>
      </c>
      <c r="I104" s="33">
        <f>H104/E104*100</f>
        <v>65.50825130434784</v>
      </c>
      <c r="J104" s="33">
        <f>I104-100</f>
        <v>-34.49174869565216</v>
      </c>
      <c r="K104" s="33">
        <f>E104-H104</f>
        <v>396655.11</v>
      </c>
      <c r="L104" s="141">
        <f>G104-E104</f>
        <v>0</v>
      </c>
      <c r="M104" s="130">
        <f>H104-G104</f>
        <v>-396655.11</v>
      </c>
      <c r="O104" s="97">
        <f>G104</f>
        <v>1150000</v>
      </c>
    </row>
    <row r="105" spans="1:15" ht="15">
      <c r="A105" s="143"/>
      <c r="B105" s="48" t="s">
        <v>257</v>
      </c>
      <c r="C105" s="30"/>
      <c r="D105" s="25" t="s">
        <v>258</v>
      </c>
      <c r="E105" s="49">
        <v>97935</v>
      </c>
      <c r="F105" s="49"/>
      <c r="G105" s="49">
        <f>E105+F105</f>
        <v>97935</v>
      </c>
      <c r="H105" s="33">
        <v>88708.76</v>
      </c>
      <c r="I105" s="33">
        <f>H105/E105*100</f>
        <v>90.57922091182927</v>
      </c>
      <c r="J105" s="33">
        <f>I105-100</f>
        <v>-9.420779088170733</v>
      </c>
      <c r="K105" s="33">
        <f>E105-H105</f>
        <v>9226.240000000005</v>
      </c>
      <c r="L105" s="141">
        <f>G105-E105</f>
        <v>0</v>
      </c>
      <c r="M105" s="130">
        <f>H105-G105</f>
        <v>-9226.240000000005</v>
      </c>
      <c r="O105" s="97">
        <f>G105</f>
        <v>97935</v>
      </c>
    </row>
    <row r="106" spans="1:15" ht="15">
      <c r="A106" s="143"/>
      <c r="B106" s="48" t="s">
        <v>259</v>
      </c>
      <c r="C106" s="30"/>
      <c r="D106" s="25" t="s">
        <v>260</v>
      </c>
      <c r="E106" s="49">
        <v>173060</v>
      </c>
      <c r="F106" s="49"/>
      <c r="G106" s="49">
        <f>E106+F106</f>
        <v>173060</v>
      </c>
      <c r="H106" s="33">
        <v>127228.79</v>
      </c>
      <c r="I106" s="33">
        <f>H106/E106*100</f>
        <v>73.51715589968796</v>
      </c>
      <c r="J106" s="33">
        <f>I106-100</f>
        <v>-26.482844100312036</v>
      </c>
      <c r="K106" s="33">
        <f>E106-H106</f>
        <v>45831.21000000001</v>
      </c>
      <c r="L106" s="141">
        <f>G106-E106</f>
        <v>0</v>
      </c>
      <c r="M106" s="130">
        <f>H106-G106</f>
        <v>-45831.21000000001</v>
      </c>
      <c r="O106" s="97">
        <f>G106</f>
        <v>173060</v>
      </c>
    </row>
    <row r="107" spans="1:15" ht="15">
      <c r="A107" s="143"/>
      <c r="B107" s="48" t="s">
        <v>261</v>
      </c>
      <c r="C107" s="30"/>
      <c r="D107" s="25" t="s">
        <v>262</v>
      </c>
      <c r="E107" s="49">
        <v>28100</v>
      </c>
      <c r="F107" s="49"/>
      <c r="G107" s="49">
        <f>E107+F107</f>
        <v>28100</v>
      </c>
      <c r="H107" s="33">
        <v>23453.37</v>
      </c>
      <c r="I107" s="33">
        <f>H107/E107*100</f>
        <v>83.46395017793594</v>
      </c>
      <c r="J107" s="33">
        <f>I107-100</f>
        <v>-16.536049822064058</v>
      </c>
      <c r="K107" s="33">
        <f>E107-H107</f>
        <v>4646.630000000001</v>
      </c>
      <c r="L107" s="141">
        <f>G107-E107</f>
        <v>0</v>
      </c>
      <c r="M107" s="130">
        <f>H107-G107</f>
        <v>-4646.630000000001</v>
      </c>
      <c r="O107" s="97">
        <f>G107</f>
        <v>28100</v>
      </c>
    </row>
    <row r="108" spans="1:13" ht="15">
      <c r="A108" s="143"/>
      <c r="B108" s="48" t="s">
        <v>286</v>
      </c>
      <c r="C108" s="30"/>
      <c r="D108" s="25" t="s">
        <v>287</v>
      </c>
      <c r="E108" s="49">
        <v>39300</v>
      </c>
      <c r="F108" s="49"/>
      <c r="G108" s="49">
        <f>E108+F108</f>
        <v>39300</v>
      </c>
      <c r="H108" s="33">
        <v>34714</v>
      </c>
      <c r="I108" s="33">
        <f>H108/E108*100</f>
        <v>88.33078880407125</v>
      </c>
      <c r="J108" s="33">
        <f>I108-100</f>
        <v>-11.669211195928753</v>
      </c>
      <c r="K108" s="33">
        <f>E108-H108</f>
        <v>4586</v>
      </c>
      <c r="L108" s="141">
        <f>G108-E108</f>
        <v>0</v>
      </c>
      <c r="M108" s="130">
        <f>H108-G108</f>
        <v>-4586</v>
      </c>
    </row>
    <row r="109" spans="1:16" s="150" customFormat="1" ht="15">
      <c r="A109" s="143"/>
      <c r="B109" s="48" t="s">
        <v>263</v>
      </c>
      <c r="C109" s="30"/>
      <c r="D109" s="25" t="s">
        <v>264</v>
      </c>
      <c r="E109" s="49">
        <v>90000</v>
      </c>
      <c r="F109" s="49"/>
      <c r="G109" s="49">
        <f>E109+F109</f>
        <v>90000</v>
      </c>
      <c r="H109" s="33">
        <v>55550.38</v>
      </c>
      <c r="I109" s="33">
        <f>H109/E109*100</f>
        <v>61.72264444444444</v>
      </c>
      <c r="J109" s="33">
        <f>I109-100</f>
        <v>-38.27735555555556</v>
      </c>
      <c r="K109" s="33">
        <f>E109-H109</f>
        <v>34449.62</v>
      </c>
      <c r="L109" s="141">
        <f>G109-E109</f>
        <v>0</v>
      </c>
      <c r="M109" s="130">
        <f>H109-G109</f>
        <v>-34449.62</v>
      </c>
      <c r="O109" s="159">
        <f>G109</f>
        <v>90000</v>
      </c>
      <c r="P109" s="151"/>
    </row>
    <row r="110" spans="1:13" ht="15">
      <c r="A110" s="143"/>
      <c r="B110" s="92" t="s">
        <v>216</v>
      </c>
      <c r="C110" s="84"/>
      <c r="D110" s="85" t="s">
        <v>217</v>
      </c>
      <c r="E110" s="93">
        <v>76500</v>
      </c>
      <c r="F110" s="93"/>
      <c r="G110" s="93">
        <f>E110+F110</f>
        <v>76500</v>
      </c>
      <c r="H110" s="88">
        <v>67351.21</v>
      </c>
      <c r="I110" s="88">
        <f>H110/E110*100</f>
        <v>88.04079738562093</v>
      </c>
      <c r="J110" s="88">
        <f>I110-100</f>
        <v>-11.959202614379066</v>
      </c>
      <c r="K110" s="33">
        <f>E110-H110</f>
        <v>9148.789999999994</v>
      </c>
      <c r="L110" s="141">
        <f>G110-E110</f>
        <v>0</v>
      </c>
      <c r="M110" s="130">
        <f>H110-G110</f>
        <v>-9148.789999999994</v>
      </c>
    </row>
    <row r="111" spans="1:13" ht="15">
      <c r="A111" s="143"/>
      <c r="B111" s="48" t="s">
        <v>288</v>
      </c>
      <c r="C111" s="30"/>
      <c r="D111" s="25" t="s">
        <v>289</v>
      </c>
      <c r="E111" s="49">
        <v>75000</v>
      </c>
      <c r="F111" s="49"/>
      <c r="G111" s="49">
        <f>E111+F111</f>
        <v>75000</v>
      </c>
      <c r="H111" s="33">
        <v>46181.02</v>
      </c>
      <c r="I111" s="33">
        <f>H111/E111*100</f>
        <v>61.57469333333333</v>
      </c>
      <c r="J111" s="33">
        <f>I111-100</f>
        <v>-38.42530666666667</v>
      </c>
      <c r="K111" s="33">
        <f>E111-H111</f>
        <v>28818.980000000003</v>
      </c>
      <c r="L111" s="141">
        <f>G111-E111</f>
        <v>0</v>
      </c>
      <c r="M111" s="130">
        <f>H111-G111</f>
        <v>-28818.980000000003</v>
      </c>
    </row>
    <row r="112" spans="1:13" ht="15">
      <c r="A112" s="143"/>
      <c r="B112" s="48" t="s">
        <v>265</v>
      </c>
      <c r="C112" s="30"/>
      <c r="D112" s="25" t="s">
        <v>266</v>
      </c>
      <c r="E112" s="49">
        <v>1620</v>
      </c>
      <c r="F112" s="49"/>
      <c r="G112" s="49">
        <f>E112+F112</f>
        <v>1620</v>
      </c>
      <c r="H112" s="33">
        <v>1498</v>
      </c>
      <c r="I112" s="33">
        <f>H112/E112*100</f>
        <v>92.46913580246914</v>
      </c>
      <c r="J112" s="33">
        <f>I112-100</f>
        <v>-7.53086419753086</v>
      </c>
      <c r="K112" s="33">
        <f>E112-H112</f>
        <v>122</v>
      </c>
      <c r="L112" s="141">
        <f>G112-E112</f>
        <v>0</v>
      </c>
      <c r="M112" s="130">
        <f>H112-G112</f>
        <v>-122</v>
      </c>
    </row>
    <row r="113" spans="1:13" ht="15">
      <c r="A113" s="143"/>
      <c r="B113" s="48" t="s">
        <v>232</v>
      </c>
      <c r="C113" s="30"/>
      <c r="D113" s="25" t="s">
        <v>233</v>
      </c>
      <c r="E113" s="49">
        <v>135632</v>
      </c>
      <c r="F113" s="160"/>
      <c r="G113" s="49">
        <f>E113+F113</f>
        <v>135632</v>
      </c>
      <c r="H113" s="33">
        <v>119381.51</v>
      </c>
      <c r="I113" s="33">
        <f>H113/E113*100</f>
        <v>88.01869027958004</v>
      </c>
      <c r="J113" s="33">
        <f>I113-100</f>
        <v>-11.981309720419958</v>
      </c>
      <c r="K113" s="33">
        <f>E113-H113</f>
        <v>16250.490000000005</v>
      </c>
      <c r="L113" s="141">
        <f>G113-E113</f>
        <v>0</v>
      </c>
      <c r="M113" s="130">
        <f>H113-G113</f>
        <v>-16250.490000000005</v>
      </c>
    </row>
    <row r="114" spans="1:13" ht="15">
      <c r="A114" s="143"/>
      <c r="B114" s="48" t="s">
        <v>290</v>
      </c>
      <c r="C114" s="30"/>
      <c r="D114" s="25" t="s">
        <v>291</v>
      </c>
      <c r="E114" s="49">
        <v>18000</v>
      </c>
      <c r="F114" s="49"/>
      <c r="G114" s="49">
        <f>E114+F114</f>
        <v>18000</v>
      </c>
      <c r="H114" s="33">
        <v>12217.28</v>
      </c>
      <c r="I114" s="33">
        <f>H114/E114*100</f>
        <v>67.87377777777778</v>
      </c>
      <c r="J114" s="33">
        <f>I114-100</f>
        <v>-32.126222222222225</v>
      </c>
      <c r="K114" s="33">
        <f>E114-H114</f>
        <v>5782.719999999999</v>
      </c>
      <c r="L114" s="141">
        <f>G114-E114</f>
        <v>0</v>
      </c>
      <c r="M114" s="130">
        <f>H114-G114</f>
        <v>-5782.719999999999</v>
      </c>
    </row>
    <row r="115" spans="1:13" ht="43.5">
      <c r="A115" s="143"/>
      <c r="B115" s="48" t="s">
        <v>267</v>
      </c>
      <c r="C115" s="30"/>
      <c r="D115" s="25" t="s">
        <v>268</v>
      </c>
      <c r="E115" s="49">
        <v>26500</v>
      </c>
      <c r="F115" s="49"/>
      <c r="G115" s="49">
        <f>E115+F115</f>
        <v>26500</v>
      </c>
      <c r="H115" s="33">
        <v>18363.96</v>
      </c>
      <c r="I115" s="33">
        <f>H115/E115*100</f>
        <v>69.29796226415094</v>
      </c>
      <c r="J115" s="33">
        <f>I115-100</f>
        <v>-30.70203773584906</v>
      </c>
      <c r="K115" s="33">
        <f>E115-H115</f>
        <v>8136.040000000001</v>
      </c>
      <c r="L115" s="141">
        <f>G115-E115</f>
        <v>0</v>
      </c>
      <c r="M115" s="130">
        <f>H115-G115</f>
        <v>-8136.040000000001</v>
      </c>
    </row>
    <row r="116" spans="1:13" ht="29.25">
      <c r="A116" s="143"/>
      <c r="B116" s="48" t="s">
        <v>269</v>
      </c>
      <c r="C116" s="30"/>
      <c r="D116" s="25" t="s">
        <v>270</v>
      </c>
      <c r="E116" s="49">
        <v>78000</v>
      </c>
      <c r="F116" s="49"/>
      <c r="G116" s="49">
        <f>E116+F116</f>
        <v>78000</v>
      </c>
      <c r="H116" s="33">
        <v>53360.98</v>
      </c>
      <c r="I116" s="33">
        <f>H116/E116*100</f>
        <v>68.41151282051283</v>
      </c>
      <c r="J116" s="33">
        <f>I116-100</f>
        <v>-31.588487179487174</v>
      </c>
      <c r="K116" s="33">
        <f>E116-H116</f>
        <v>24639.019999999997</v>
      </c>
      <c r="L116" s="141">
        <f>G116-E116</f>
        <v>0</v>
      </c>
      <c r="M116" s="130">
        <f>H116-G116</f>
        <v>-24639.019999999997</v>
      </c>
    </row>
    <row r="117" spans="1:13" ht="15">
      <c r="A117" s="143"/>
      <c r="B117" s="48" t="s">
        <v>283</v>
      </c>
      <c r="C117" s="30"/>
      <c r="D117" s="25" t="s">
        <v>272</v>
      </c>
      <c r="E117" s="49">
        <v>49000</v>
      </c>
      <c r="F117" s="49"/>
      <c r="G117" s="49">
        <f>E117+F117</f>
        <v>49000</v>
      </c>
      <c r="H117" s="33">
        <v>34782.73</v>
      </c>
      <c r="I117" s="33">
        <f>H117/E117*100</f>
        <v>70.98516326530613</v>
      </c>
      <c r="J117" s="33">
        <f>I117-100</f>
        <v>-29.014836734693873</v>
      </c>
      <c r="K117" s="33">
        <f>E117-H117</f>
        <v>14217.269999999997</v>
      </c>
      <c r="L117" s="141">
        <f>G117-E117</f>
        <v>0</v>
      </c>
      <c r="M117" s="130">
        <f>H117-G117</f>
        <v>-14217.269999999997</v>
      </c>
    </row>
    <row r="118" spans="1:13" ht="15">
      <c r="A118" s="143"/>
      <c r="B118" s="48" t="s">
        <v>284</v>
      </c>
      <c r="C118" s="30"/>
      <c r="D118" s="25" t="s">
        <v>285</v>
      </c>
      <c r="E118" s="49">
        <v>3000</v>
      </c>
      <c r="F118" s="49"/>
      <c r="G118" s="49">
        <f>E118+F118</f>
        <v>3000</v>
      </c>
      <c r="H118" s="33">
        <v>504.81</v>
      </c>
      <c r="I118" s="33">
        <f>H118/E118*100</f>
        <v>16.827</v>
      </c>
      <c r="J118" s="33">
        <f>I118-100</f>
        <v>-83.173</v>
      </c>
      <c r="K118" s="33">
        <f>E118-H118</f>
        <v>2495.19</v>
      </c>
      <c r="L118" s="141">
        <f>G118-E118</f>
        <v>0</v>
      </c>
      <c r="M118" s="130">
        <f>H118-G118</f>
        <v>-2495.19</v>
      </c>
    </row>
    <row r="119" spans="1:13" ht="15">
      <c r="A119" s="143"/>
      <c r="B119" s="48" t="s">
        <v>218</v>
      </c>
      <c r="C119" s="30"/>
      <c r="D119" s="25" t="s">
        <v>219</v>
      </c>
      <c r="E119" s="49">
        <v>82000</v>
      </c>
      <c r="F119" s="49"/>
      <c r="G119" s="49">
        <f>E119+F119</f>
        <v>82000</v>
      </c>
      <c r="H119" s="33">
        <v>46252.08</v>
      </c>
      <c r="I119" s="33">
        <f>H119/E119*100</f>
        <v>56.4049756097561</v>
      </c>
      <c r="J119" s="33">
        <f>I119-100</f>
        <v>-43.5950243902439</v>
      </c>
      <c r="K119" s="33">
        <f>E119-H119</f>
        <v>35747.92</v>
      </c>
      <c r="L119" s="141">
        <f>G119-E119</f>
        <v>0</v>
      </c>
      <c r="M119" s="130">
        <f>H119-G119</f>
        <v>-35747.92</v>
      </c>
    </row>
    <row r="120" spans="1:13" ht="29.25">
      <c r="A120" s="143"/>
      <c r="B120" s="48" t="s">
        <v>273</v>
      </c>
      <c r="C120" s="30"/>
      <c r="D120" s="25" t="s">
        <v>274</v>
      </c>
      <c r="E120" s="49">
        <v>65000</v>
      </c>
      <c r="F120" s="49"/>
      <c r="G120" s="49">
        <f>E120+F120</f>
        <v>65000</v>
      </c>
      <c r="H120" s="33">
        <v>33615</v>
      </c>
      <c r="I120" s="33">
        <f>H120/E120*100</f>
        <v>51.71538461538462</v>
      </c>
      <c r="J120" s="33">
        <f>I120-100</f>
        <v>-48.28461538461538</v>
      </c>
      <c r="K120" s="33">
        <f>E120-H120</f>
        <v>31385</v>
      </c>
      <c r="L120" s="141">
        <f>G120-E120</f>
        <v>0</v>
      </c>
      <c r="M120" s="130">
        <f>H120-G120</f>
        <v>-31385</v>
      </c>
    </row>
    <row r="121" spans="1:13" ht="12.75" hidden="1">
      <c r="A121" s="143"/>
      <c r="B121" s="48" t="s">
        <v>238</v>
      </c>
      <c r="C121" s="30"/>
      <c r="D121" s="25" t="s">
        <v>239</v>
      </c>
      <c r="E121" s="49">
        <v>0</v>
      </c>
      <c r="F121" s="49"/>
      <c r="G121" s="49">
        <f>E121+F121</f>
        <v>0</v>
      </c>
      <c r="H121" s="33">
        <v>19.65</v>
      </c>
      <c r="I121" s="33" t="e">
        <f>H121/E121*100</f>
        <v>#DIV/0!</v>
      </c>
      <c r="J121" s="33" t="e">
        <f>I121-100</f>
        <v>#DIV/0!</v>
      </c>
      <c r="K121" s="33">
        <f>E121-H121</f>
        <v>-19.65</v>
      </c>
      <c r="L121" s="141">
        <f>G121-E121</f>
        <v>0</v>
      </c>
      <c r="M121" s="130">
        <f>H121-G121</f>
        <v>19.65</v>
      </c>
    </row>
    <row r="122" spans="1:13" ht="29.25">
      <c r="A122" s="143"/>
      <c r="B122" s="48" t="s">
        <v>275</v>
      </c>
      <c r="C122" s="30"/>
      <c r="D122" s="25" t="s">
        <v>276</v>
      </c>
      <c r="E122" s="49">
        <v>8000</v>
      </c>
      <c r="F122"/>
      <c r="G122" s="49">
        <f>E122+F122</f>
        <v>8000</v>
      </c>
      <c r="H122" s="33">
        <v>9812</v>
      </c>
      <c r="I122" s="33">
        <f>H122/E122*100</f>
        <v>122.64999999999999</v>
      </c>
      <c r="J122" s="33">
        <f>I122-100</f>
        <v>22.64999999999999</v>
      </c>
      <c r="K122" s="33">
        <f>E122-H122</f>
        <v>-1812</v>
      </c>
      <c r="L122" s="141">
        <f>G122-E122</f>
        <v>0</v>
      </c>
      <c r="M122" s="130">
        <f>H122-G122</f>
        <v>1812</v>
      </c>
    </row>
    <row r="123" spans="1:13" ht="43.5">
      <c r="A123" s="143"/>
      <c r="B123" s="48" t="s">
        <v>220</v>
      </c>
      <c r="C123" s="30"/>
      <c r="D123" s="25" t="s">
        <v>221</v>
      </c>
      <c r="E123" s="49">
        <v>7000</v>
      </c>
      <c r="F123" s="49"/>
      <c r="G123" s="49">
        <f>E123+F123</f>
        <v>7000</v>
      </c>
      <c r="H123" s="33">
        <v>4884.76</v>
      </c>
      <c r="I123" s="33">
        <f>H123/E123*100</f>
        <v>69.78228571428572</v>
      </c>
      <c r="J123" s="33">
        <f>I123-100</f>
        <v>-30.21771428571428</v>
      </c>
      <c r="K123" s="33">
        <f>E123-H123</f>
        <v>2115.24</v>
      </c>
      <c r="L123" s="141">
        <f>G123-E123</f>
        <v>0</v>
      </c>
      <c r="M123" s="130">
        <f>H123-G123</f>
        <v>-2115.24</v>
      </c>
    </row>
    <row r="124" spans="1:13" ht="29.25">
      <c r="A124" s="143"/>
      <c r="B124" s="48" t="s">
        <v>222</v>
      </c>
      <c r="C124" s="30"/>
      <c r="D124" s="25" t="s">
        <v>223</v>
      </c>
      <c r="E124" s="49">
        <v>27500</v>
      </c>
      <c r="F124" s="161"/>
      <c r="G124" s="49">
        <f>E124+F124</f>
        <v>27500</v>
      </c>
      <c r="H124" s="33">
        <v>23136.42</v>
      </c>
      <c r="I124" s="33">
        <f>H124/E124*100</f>
        <v>84.13243636363636</v>
      </c>
      <c r="J124" s="33">
        <f>I124-100</f>
        <v>-15.867563636363641</v>
      </c>
      <c r="K124" s="33">
        <f>E124-H124</f>
        <v>4363.580000000002</v>
      </c>
      <c r="L124" s="141">
        <f>G124-E124</f>
        <v>0</v>
      </c>
      <c r="M124" s="130">
        <f>H124-G124</f>
        <v>-4363.580000000002</v>
      </c>
    </row>
    <row r="125" spans="1:14" ht="29.25">
      <c r="A125" s="143"/>
      <c r="B125" s="48" t="s">
        <v>292</v>
      </c>
      <c r="C125" s="30"/>
      <c r="D125" s="25" t="s">
        <v>293</v>
      </c>
      <c r="E125" s="49">
        <v>7300</v>
      </c>
      <c r="F125" s="49"/>
      <c r="G125" s="49">
        <f>E125+F125</f>
        <v>7300</v>
      </c>
      <c r="H125" s="33">
        <v>0</v>
      </c>
      <c r="I125" s="33">
        <f>H125/E125*100</f>
        <v>0</v>
      </c>
      <c r="J125" s="33">
        <f>I125-100</f>
        <v>-100</v>
      </c>
      <c r="K125" s="33">
        <f>E125-H125</f>
        <v>7300</v>
      </c>
      <c r="L125" s="141">
        <f>G125-E125</f>
        <v>0</v>
      </c>
      <c r="M125" s="130">
        <f>H125-G125</f>
        <v>-7300</v>
      </c>
      <c r="N125" s="97">
        <f>G125</f>
        <v>7300</v>
      </c>
    </row>
    <row r="126" spans="1:16" s="128" customFormat="1" ht="15">
      <c r="A126" s="143"/>
      <c r="B126" s="108" t="s">
        <v>294</v>
      </c>
      <c r="C126" s="30" t="s">
        <v>295</v>
      </c>
      <c r="D126" s="25"/>
      <c r="E126" s="43">
        <f>SUM(E128)</f>
        <v>1000</v>
      </c>
      <c r="F126" s="43">
        <f>SUM(F128)</f>
        <v>0</v>
      </c>
      <c r="G126" s="43">
        <f>E126+F126</f>
        <v>1000</v>
      </c>
      <c r="H126" s="44">
        <f>SUM(H128)</f>
        <v>0</v>
      </c>
      <c r="I126" s="145">
        <f>H126/E126*100</f>
        <v>0</v>
      </c>
      <c r="J126" s="33">
        <f>I126-100</f>
        <v>-100</v>
      </c>
      <c r="K126" s="33">
        <f>E126-H126</f>
        <v>1000</v>
      </c>
      <c r="L126" s="141">
        <f>G126-E126</f>
        <v>0</v>
      </c>
      <c r="M126" s="130">
        <f>H126-G126</f>
        <v>-1000</v>
      </c>
      <c r="P126" s="162"/>
    </row>
    <row r="127" spans="1:16" s="128" customFormat="1" ht="12.75" hidden="1">
      <c r="A127" s="143"/>
      <c r="B127" s="108"/>
      <c r="C127" s="30"/>
      <c r="D127" s="25"/>
      <c r="E127" s="43">
        <f>-E126</f>
        <v>-1000</v>
      </c>
      <c r="F127" s="43">
        <f>-F126</f>
        <v>0</v>
      </c>
      <c r="G127" s="43">
        <f>E127+F127</f>
        <v>-1000</v>
      </c>
      <c r="H127" s="44">
        <f>-H126</f>
        <v>0</v>
      </c>
      <c r="I127" s="145"/>
      <c r="J127" s="33"/>
      <c r="K127" s="33"/>
      <c r="L127" s="141">
        <f>G127-E127</f>
        <v>0</v>
      </c>
      <c r="M127" s="130">
        <f>H127-G127</f>
        <v>1000</v>
      </c>
      <c r="P127" s="162"/>
    </row>
    <row r="128" spans="1:13" ht="15">
      <c r="A128" s="143"/>
      <c r="B128" s="48" t="s">
        <v>281</v>
      </c>
      <c r="C128" s="30"/>
      <c r="D128" s="25" t="s">
        <v>282</v>
      </c>
      <c r="E128" s="49">
        <v>1000</v>
      </c>
      <c r="F128" s="49"/>
      <c r="G128" s="49">
        <f>E128+F128</f>
        <v>1000</v>
      </c>
      <c r="H128" s="33">
        <v>0</v>
      </c>
      <c r="I128" s="33">
        <f>H128/E128*100</f>
        <v>0</v>
      </c>
      <c r="J128" s="33">
        <f>I128-100</f>
        <v>-100</v>
      </c>
      <c r="K128" s="33">
        <f>E128-H128</f>
        <v>1000</v>
      </c>
      <c r="L128" s="141">
        <f>G128-E128</f>
        <v>0</v>
      </c>
      <c r="M128" s="130">
        <f>H128-G128</f>
        <v>-1000</v>
      </c>
    </row>
    <row r="129" spans="1:12" ht="15">
      <c r="A129" s="142"/>
      <c r="B129" s="163" t="s">
        <v>28</v>
      </c>
      <c r="C129" s="30" t="s">
        <v>74</v>
      </c>
      <c r="D129" s="25"/>
      <c r="E129" s="31">
        <f>SUM(E131:E133)</f>
        <v>4872</v>
      </c>
      <c r="F129" s="31">
        <f>SUM(F131:F134)</f>
        <v>0</v>
      </c>
      <c r="G129" s="31">
        <f>E129+F129</f>
        <v>4872</v>
      </c>
      <c r="H129" s="32"/>
      <c r="I129" s="32"/>
      <c r="J129" s="33"/>
      <c r="K129" s="33"/>
      <c r="L129" s="141">
        <f>G129-E129</f>
        <v>0</v>
      </c>
    </row>
    <row r="130" spans="1:13" ht="12.75" hidden="1">
      <c r="A130" s="143"/>
      <c r="B130" s="108"/>
      <c r="C130" s="30"/>
      <c r="D130" s="25"/>
      <c r="E130" s="43">
        <f>-E129</f>
        <v>-4872</v>
      </c>
      <c r="F130" s="43">
        <f>-F129</f>
        <v>0</v>
      </c>
      <c r="G130" s="43">
        <f>-G129</f>
        <v>-4872</v>
      </c>
      <c r="H130" s="43" t="e">
        <f>-#REF!</f>
        <v>#REF!</v>
      </c>
      <c r="I130" s="43" t="e">
        <f>-#REF!</f>
        <v>#REF!</v>
      </c>
      <c r="J130" s="43" t="e">
        <f>-#REF!</f>
        <v>#REF!</v>
      </c>
      <c r="K130" s="43" t="e">
        <f>-#REF!</f>
        <v>#REF!</v>
      </c>
      <c r="L130" s="43" t="e">
        <f>-#REF!</f>
        <v>#REF!</v>
      </c>
      <c r="M130" s="43" t="e">
        <f>-#REF!</f>
        <v>#REF!</v>
      </c>
    </row>
    <row r="131" spans="1:15" ht="15">
      <c r="A131" s="143"/>
      <c r="B131" s="48" t="s">
        <v>263</v>
      </c>
      <c r="C131" s="30"/>
      <c r="D131" s="25" t="s">
        <v>296</v>
      </c>
      <c r="E131" s="49">
        <v>2100</v>
      </c>
      <c r="F131"/>
      <c r="G131" s="49">
        <f>E131+F131</f>
        <v>2100</v>
      </c>
      <c r="H131" s="33"/>
      <c r="I131" s="33"/>
      <c r="J131" s="33"/>
      <c r="K131" s="33"/>
      <c r="L131" s="141"/>
      <c r="O131" s="97"/>
    </row>
    <row r="132" spans="1:15" ht="15">
      <c r="A132" s="143"/>
      <c r="B132" s="48" t="s">
        <v>232</v>
      </c>
      <c r="C132" s="30"/>
      <c r="D132" s="25" t="s">
        <v>297</v>
      </c>
      <c r="E132" s="164">
        <v>1150</v>
      </c>
      <c r="F132" s="165"/>
      <c r="G132" s="166">
        <f>E132+F132</f>
        <v>1150</v>
      </c>
      <c r="H132" s="33"/>
      <c r="I132" s="33"/>
      <c r="J132" s="33"/>
      <c r="K132" s="33"/>
      <c r="L132" s="141"/>
      <c r="O132" s="97"/>
    </row>
    <row r="133" spans="1:12" ht="15">
      <c r="A133" s="143"/>
      <c r="B133" s="48" t="s">
        <v>216</v>
      </c>
      <c r="C133" s="30"/>
      <c r="D133" s="25" t="s">
        <v>298</v>
      </c>
      <c r="E133" s="164">
        <v>1622</v>
      </c>
      <c r="F133" s="165"/>
      <c r="G133" s="166">
        <f>E133+F133</f>
        <v>1622</v>
      </c>
      <c r="H133" s="33"/>
      <c r="I133" s="33"/>
      <c r="J133" s="33"/>
      <c r="K133" s="33"/>
      <c r="L133" s="141"/>
    </row>
    <row r="134" spans="1:12" ht="12.75" hidden="1">
      <c r="A134" s="143"/>
      <c r="B134" s="48" t="s">
        <v>283</v>
      </c>
      <c r="C134" s="30"/>
      <c r="D134" s="25" t="s">
        <v>299</v>
      </c>
      <c r="E134" s="164">
        <v>0</v>
      </c>
      <c r="F134" s="165"/>
      <c r="G134" s="166">
        <f>E134+F134</f>
        <v>0</v>
      </c>
      <c r="H134" s="33"/>
      <c r="I134" s="33"/>
      <c r="J134" s="33"/>
      <c r="K134" s="33"/>
      <c r="L134" s="141"/>
    </row>
    <row r="135" spans="1:13" ht="72">
      <c r="A135" s="139" t="s">
        <v>77</v>
      </c>
      <c r="B135" s="163" t="s">
        <v>78</v>
      </c>
      <c r="C135" s="30"/>
      <c r="D135" s="25"/>
      <c r="E135" s="31">
        <f>E137+E143</f>
        <v>1490</v>
      </c>
      <c r="F135" s="31">
        <f>F137+F143</f>
        <v>8473</v>
      </c>
      <c r="G135" s="31">
        <f>G137+G143</f>
        <v>9963</v>
      </c>
      <c r="H135" s="32">
        <f>H137</f>
        <v>0</v>
      </c>
      <c r="I135" s="32">
        <f>H135/E135*100</f>
        <v>0</v>
      </c>
      <c r="J135" s="33">
        <f>I135-100</f>
        <v>-100</v>
      </c>
      <c r="K135" s="33">
        <f>E135-H135</f>
        <v>1490</v>
      </c>
      <c r="L135" s="141">
        <f>G135-E135</f>
        <v>8473</v>
      </c>
      <c r="M135" s="130">
        <f>H135-G135</f>
        <v>-9963</v>
      </c>
    </row>
    <row r="136" spans="1:13" ht="12.75" hidden="1">
      <c r="A136" s="142"/>
      <c r="B136" s="163"/>
      <c r="C136" s="30"/>
      <c r="D136" s="25"/>
      <c r="E136" s="31">
        <f>-E135</f>
        <v>-1490</v>
      </c>
      <c r="F136" s="31">
        <f>-F135</f>
        <v>-8473</v>
      </c>
      <c r="G136" s="31">
        <f>E136+F136</f>
        <v>-9963</v>
      </c>
      <c r="H136" s="32">
        <f>-H135</f>
        <v>0</v>
      </c>
      <c r="I136" s="32"/>
      <c r="J136" s="33"/>
      <c r="K136" s="33"/>
      <c r="L136" s="141">
        <f>G136-E136</f>
        <v>-8473</v>
      </c>
      <c r="M136" s="130">
        <f>H136-G136</f>
        <v>9963</v>
      </c>
    </row>
    <row r="137" spans="1:15" ht="45.75" customHeight="1">
      <c r="A137" s="143"/>
      <c r="B137" s="108" t="s">
        <v>79</v>
      </c>
      <c r="C137" s="30" t="s">
        <v>80</v>
      </c>
      <c r="D137" s="30"/>
      <c r="E137" s="43">
        <f>SUM(E139:E142)</f>
        <v>1490</v>
      </c>
      <c r="F137" s="43">
        <f>SUM(F139:F142)</f>
        <v>0</v>
      </c>
      <c r="G137" s="43">
        <f>E137+F137</f>
        <v>1490</v>
      </c>
      <c r="H137" s="44">
        <f>SUM(H139:H142)</f>
        <v>0</v>
      </c>
      <c r="I137" s="44">
        <f>H137/E137*100</f>
        <v>0</v>
      </c>
      <c r="J137" s="33">
        <f>I137-100</f>
        <v>-100</v>
      </c>
      <c r="K137" s="33">
        <f>E137-H137</f>
        <v>1490</v>
      </c>
      <c r="L137" s="141">
        <f>G137-E137</f>
        <v>0</v>
      </c>
      <c r="M137" s="130">
        <f>H137-G137</f>
        <v>-1490</v>
      </c>
      <c r="O137" s="167"/>
    </row>
    <row r="138" spans="1:13" ht="12.75" hidden="1">
      <c r="A138" s="143"/>
      <c r="B138" s="108"/>
      <c r="C138" s="30"/>
      <c r="D138" s="25"/>
      <c r="E138" s="31">
        <f>-E137</f>
        <v>-1490</v>
      </c>
      <c r="F138" s="31">
        <f>-F137</f>
        <v>0</v>
      </c>
      <c r="G138" s="31">
        <f>E138+F138</f>
        <v>-1490</v>
      </c>
      <c r="H138" s="44">
        <f>-H137</f>
        <v>0</v>
      </c>
      <c r="I138" s="44"/>
      <c r="J138" s="33"/>
      <c r="K138" s="33"/>
      <c r="L138" s="141">
        <f>G138-E138</f>
        <v>0</v>
      </c>
      <c r="M138" s="130">
        <f>H138-G138</f>
        <v>1490</v>
      </c>
    </row>
    <row r="139" spans="1:13" ht="19.5" customHeight="1">
      <c r="A139" s="143"/>
      <c r="B139" s="48" t="s">
        <v>216</v>
      </c>
      <c r="C139" s="30"/>
      <c r="D139" s="25" t="s">
        <v>217</v>
      </c>
      <c r="E139" s="49">
        <v>440</v>
      </c>
      <c r="F139" s="49"/>
      <c r="G139" s="49">
        <f>E139+F139</f>
        <v>440</v>
      </c>
      <c r="H139" s="33">
        <v>0</v>
      </c>
      <c r="I139" s="33">
        <f>H139/E139*100</f>
        <v>0</v>
      </c>
      <c r="J139" s="33">
        <f>I139-100</f>
        <v>-100</v>
      </c>
      <c r="K139" s="33">
        <f>E139-H139</f>
        <v>440</v>
      </c>
      <c r="L139" s="141">
        <f>G139-E139</f>
        <v>0</v>
      </c>
      <c r="M139" s="130">
        <f>H139-G139</f>
        <v>-440</v>
      </c>
    </row>
    <row r="140" spans="1:13" ht="19.5" customHeight="1">
      <c r="A140" s="143"/>
      <c r="B140" s="48" t="s">
        <v>232</v>
      </c>
      <c r="C140" s="30"/>
      <c r="D140" s="25" t="s">
        <v>233</v>
      </c>
      <c r="E140" s="49">
        <v>300</v>
      </c>
      <c r="F140" s="49"/>
      <c r="G140" s="49">
        <f>E140+F140</f>
        <v>300</v>
      </c>
      <c r="H140" s="33">
        <v>0</v>
      </c>
      <c r="I140" s="33">
        <f>H140/E140*100</f>
        <v>0</v>
      </c>
      <c r="J140" s="33">
        <f>I140-100</f>
        <v>-100</v>
      </c>
      <c r="K140" s="33">
        <f>E140-H140</f>
        <v>300</v>
      </c>
      <c r="L140" s="141">
        <f>G140-E140</f>
        <v>0</v>
      </c>
      <c r="M140" s="130">
        <f>H140-G140</f>
        <v>-300</v>
      </c>
    </row>
    <row r="141" spans="1:13" ht="43.5">
      <c r="A141" s="143"/>
      <c r="B141" s="48" t="s">
        <v>220</v>
      </c>
      <c r="C141" s="30"/>
      <c r="D141" s="25" t="s">
        <v>221</v>
      </c>
      <c r="E141" s="49">
        <v>150</v>
      </c>
      <c r="F141" s="49"/>
      <c r="G141" s="49">
        <f>E141+F141</f>
        <v>150</v>
      </c>
      <c r="H141" s="33">
        <v>0</v>
      </c>
      <c r="I141" s="33">
        <f>H141/E141*100</f>
        <v>0</v>
      </c>
      <c r="J141" s="33">
        <f>I141-100</f>
        <v>-100</v>
      </c>
      <c r="K141" s="33">
        <f>E141-H141</f>
        <v>150</v>
      </c>
      <c r="L141" s="141">
        <f>G141-E141</f>
        <v>0</v>
      </c>
      <c r="M141" s="130">
        <f>H141-G141</f>
        <v>-150</v>
      </c>
    </row>
    <row r="142" spans="1:13" ht="29.25">
      <c r="A142" s="143"/>
      <c r="B142" s="48" t="s">
        <v>222</v>
      </c>
      <c r="C142" s="30"/>
      <c r="D142" s="25" t="s">
        <v>223</v>
      </c>
      <c r="E142" s="49">
        <v>600</v>
      </c>
      <c r="F142" s="49"/>
      <c r="G142" s="49">
        <f>E142+F142</f>
        <v>600</v>
      </c>
      <c r="H142" s="33">
        <v>0</v>
      </c>
      <c r="I142" s="33">
        <f>H142/E142*100</f>
        <v>0</v>
      </c>
      <c r="J142" s="33">
        <f>I142-100</f>
        <v>-100</v>
      </c>
      <c r="K142" s="33">
        <f>E142-H142</f>
        <v>600</v>
      </c>
      <c r="L142" s="141">
        <f>G142-E142</f>
        <v>0</v>
      </c>
      <c r="M142" s="130">
        <f>H142-G142</f>
        <v>-600</v>
      </c>
    </row>
    <row r="143" spans="1:12" ht="15">
      <c r="A143" s="143"/>
      <c r="B143" s="112" t="s">
        <v>82</v>
      </c>
      <c r="C143" s="30" t="s">
        <v>83</v>
      </c>
      <c r="D143" s="25"/>
      <c r="E143" s="43">
        <f>SUM(E145:E148)</f>
        <v>0</v>
      </c>
      <c r="F143" s="43">
        <f>SUM(F145:F148)</f>
        <v>8473</v>
      </c>
      <c r="G143" s="43">
        <f>SUM(G145:G148)</f>
        <v>8473</v>
      </c>
      <c r="H143" s="33"/>
      <c r="I143" s="33"/>
      <c r="J143" s="33"/>
      <c r="K143" s="33"/>
      <c r="L143" s="141"/>
    </row>
    <row r="144" spans="1:16" s="157" customFormat="1" ht="12.75" hidden="1">
      <c r="A144" s="154"/>
      <c r="B144" s="112"/>
      <c r="C144" s="30"/>
      <c r="D144" s="30"/>
      <c r="E144" s="43">
        <f>-E143</f>
        <v>0</v>
      </c>
      <c r="F144" s="43">
        <f>-F143</f>
        <v>-8473</v>
      </c>
      <c r="G144" s="43">
        <f>-G143</f>
        <v>-8473</v>
      </c>
      <c r="H144" s="44"/>
      <c r="I144" s="44"/>
      <c r="J144" s="44"/>
      <c r="K144" s="44"/>
      <c r="L144" s="155"/>
      <c r="M144" s="156"/>
      <c r="P144" s="158"/>
    </row>
    <row r="145" spans="1:12" ht="15">
      <c r="A145" s="143"/>
      <c r="B145" s="48" t="s">
        <v>216</v>
      </c>
      <c r="C145" s="30"/>
      <c r="D145" s="25" t="s">
        <v>217</v>
      </c>
      <c r="E145" s="49">
        <v>0</v>
      </c>
      <c r="F145" s="49">
        <v>3873</v>
      </c>
      <c r="G145" s="49">
        <f>E145+F145</f>
        <v>3873</v>
      </c>
      <c r="H145" s="33"/>
      <c r="I145" s="33"/>
      <c r="J145" s="33"/>
      <c r="K145" s="33"/>
      <c r="L145" s="141"/>
    </row>
    <row r="146" spans="1:12" ht="15">
      <c r="A146" s="143"/>
      <c r="B146" s="48" t="s">
        <v>232</v>
      </c>
      <c r="C146" s="30"/>
      <c r="D146" s="25" t="s">
        <v>233</v>
      </c>
      <c r="E146" s="49">
        <v>0</v>
      </c>
      <c r="F146" s="49">
        <v>1600</v>
      </c>
      <c r="G146" s="49">
        <f>E146+F146</f>
        <v>1600</v>
      </c>
      <c r="H146" s="33"/>
      <c r="I146" s="33"/>
      <c r="J146" s="33"/>
      <c r="K146" s="33"/>
      <c r="L146" s="141"/>
    </row>
    <row r="147" spans="1:12" ht="15">
      <c r="A147" s="143"/>
      <c r="B147" s="48" t="s">
        <v>271</v>
      </c>
      <c r="C147" s="30"/>
      <c r="D147" s="25" t="s">
        <v>272</v>
      </c>
      <c r="E147" s="49">
        <v>0</v>
      </c>
      <c r="F147" s="49">
        <v>400</v>
      </c>
      <c r="G147" s="49">
        <f>E147+F147</f>
        <v>400</v>
      </c>
      <c r="H147" s="33"/>
      <c r="I147" s="33"/>
      <c r="J147" s="33"/>
      <c r="K147" s="33"/>
      <c r="L147" s="141"/>
    </row>
    <row r="148" spans="1:12" ht="29.25">
      <c r="A148" s="143"/>
      <c r="B148" s="48" t="s">
        <v>222</v>
      </c>
      <c r="C148" s="30"/>
      <c r="D148" s="25" t="s">
        <v>223</v>
      </c>
      <c r="E148" s="49">
        <v>0</v>
      </c>
      <c r="F148" s="49">
        <v>2600</v>
      </c>
      <c r="G148" s="49">
        <f>E148+F148</f>
        <v>2600</v>
      </c>
      <c r="H148" s="33"/>
      <c r="I148" s="33"/>
      <c r="J148" s="33"/>
      <c r="K148" s="33"/>
      <c r="L148" s="141"/>
    </row>
    <row r="149" spans="1:15" ht="29.25">
      <c r="A149" s="139" t="s">
        <v>300</v>
      </c>
      <c r="B149" s="168" t="s">
        <v>301</v>
      </c>
      <c r="C149" s="30"/>
      <c r="D149" s="25"/>
      <c r="E149" s="31">
        <v>1214901</v>
      </c>
      <c r="F149" s="31">
        <f>F151+F155+F158+F172+F194</f>
        <v>0</v>
      </c>
      <c r="G149" s="31">
        <f>E149+F149</f>
        <v>1214901</v>
      </c>
      <c r="H149" s="32">
        <f>H151+H158+H172+H194</f>
        <v>222042.28</v>
      </c>
      <c r="I149" s="32">
        <f>H149/E149*100</f>
        <v>18.276573975986523</v>
      </c>
      <c r="J149" s="33">
        <f>I149-100</f>
        <v>-81.72342602401348</v>
      </c>
      <c r="K149" s="33">
        <f>E149-H149</f>
        <v>992858.72</v>
      </c>
      <c r="L149" s="141">
        <f>G149-E149</f>
        <v>0</v>
      </c>
      <c r="M149" s="130">
        <f>H149-G149</f>
        <v>-992858.72</v>
      </c>
      <c r="N149" s="97"/>
      <c r="O149" s="97"/>
    </row>
    <row r="150" spans="1:13" ht="12.75" hidden="1">
      <c r="A150" s="142"/>
      <c r="B150" s="168"/>
      <c r="C150" s="30"/>
      <c r="D150" s="25"/>
      <c r="E150" s="31">
        <f>-E149</f>
        <v>-1214901</v>
      </c>
      <c r="F150" s="31">
        <f>-F149</f>
        <v>0</v>
      </c>
      <c r="G150" s="31">
        <f>E150+F150</f>
        <v>-1214901</v>
      </c>
      <c r="H150" s="32">
        <f>-H149</f>
        <v>-222042.28</v>
      </c>
      <c r="I150" s="32"/>
      <c r="J150" s="33"/>
      <c r="K150" s="33"/>
      <c r="L150" s="141">
        <f>G150-E150</f>
        <v>0</v>
      </c>
      <c r="M150" s="130">
        <f>H150-G150</f>
        <v>992858.72</v>
      </c>
    </row>
    <row r="151" spans="1:13" ht="15">
      <c r="A151" s="143"/>
      <c r="B151" s="108" t="s">
        <v>302</v>
      </c>
      <c r="C151" s="30" t="s">
        <v>303</v>
      </c>
      <c r="D151" s="25"/>
      <c r="E151" s="43">
        <v>10000</v>
      </c>
      <c r="F151" s="43">
        <f>SUM(F153:F154)</f>
        <v>0</v>
      </c>
      <c r="G151" s="43">
        <f>E151+F151</f>
        <v>10000</v>
      </c>
      <c r="H151" s="44">
        <f>SUM(H153:H154)</f>
        <v>5000</v>
      </c>
      <c r="I151" s="44">
        <f>H151/E151*100</f>
        <v>50</v>
      </c>
      <c r="J151" s="33">
        <f>I151-100</f>
        <v>-50</v>
      </c>
      <c r="K151" s="33">
        <f>E151-H151</f>
        <v>5000</v>
      </c>
      <c r="L151" s="141">
        <f>G151-E151</f>
        <v>0</v>
      </c>
      <c r="M151" s="130">
        <f>H151-G151</f>
        <v>-5000</v>
      </c>
    </row>
    <row r="152" spans="1:13" ht="12.75" hidden="1">
      <c r="A152" s="143"/>
      <c r="B152" s="108"/>
      <c r="C152" s="30"/>
      <c r="D152" s="25"/>
      <c r="E152" s="43">
        <f>-E151</f>
        <v>-10000</v>
      </c>
      <c r="F152" s="43">
        <f>-F151</f>
        <v>0</v>
      </c>
      <c r="G152" s="43">
        <f>E152+F152</f>
        <v>-10000</v>
      </c>
      <c r="H152" s="44">
        <f>-H151</f>
        <v>-5000</v>
      </c>
      <c r="I152" s="44"/>
      <c r="J152" s="33"/>
      <c r="K152" s="33"/>
      <c r="L152" s="141">
        <f>G152-E152</f>
        <v>0</v>
      </c>
      <c r="M152" s="130">
        <f>H152-G152</f>
        <v>5000</v>
      </c>
    </row>
    <row r="153" spans="1:13" ht="15">
      <c r="A153" s="143"/>
      <c r="B153" s="48" t="s">
        <v>216</v>
      </c>
      <c r="C153" s="30"/>
      <c r="D153" s="25" t="s">
        <v>217</v>
      </c>
      <c r="E153" s="49">
        <v>10000</v>
      </c>
      <c r="F153" s="49"/>
      <c r="G153" s="49">
        <f>E153+F153</f>
        <v>10000</v>
      </c>
      <c r="H153" s="33">
        <v>5000</v>
      </c>
      <c r="I153" s="33">
        <f>H153/E153*100</f>
        <v>50</v>
      </c>
      <c r="J153" s="33">
        <f>I153-100</f>
        <v>-50</v>
      </c>
      <c r="K153" s="33">
        <f>E153-H153</f>
        <v>5000</v>
      </c>
      <c r="L153" s="141">
        <f>G153-E153</f>
        <v>0</v>
      </c>
      <c r="M153" s="130">
        <f>H153-G153</f>
        <v>-5000</v>
      </c>
    </row>
    <row r="154" spans="1:13" ht="12.75" hidden="1">
      <c r="A154" s="143"/>
      <c r="B154" s="48" t="s">
        <v>304</v>
      </c>
      <c r="C154" s="30"/>
      <c r="D154" s="25" t="s">
        <v>305</v>
      </c>
      <c r="E154" s="49">
        <v>0</v>
      </c>
      <c r="F154" s="49"/>
      <c r="G154" s="49">
        <f>E154+F154</f>
        <v>0</v>
      </c>
      <c r="H154" s="33">
        <v>0</v>
      </c>
      <c r="I154" s="33" t="e">
        <f>H154/E154*100</f>
        <v>#DIV/0!</v>
      </c>
      <c r="J154" s="33" t="e">
        <f>I154-100</f>
        <v>#DIV/0!</v>
      </c>
      <c r="K154" s="33">
        <f>E154-H154</f>
        <v>0</v>
      </c>
      <c r="L154" s="141">
        <f>G154-E154</f>
        <v>0</v>
      </c>
      <c r="M154" s="130">
        <f>H154-G154</f>
        <v>0</v>
      </c>
    </row>
    <row r="155" spans="1:12" ht="15">
      <c r="A155" s="143"/>
      <c r="B155" s="112" t="s">
        <v>306</v>
      </c>
      <c r="C155" s="30" t="s">
        <v>307</v>
      </c>
      <c r="D155" s="30"/>
      <c r="E155" s="43">
        <v>8000</v>
      </c>
      <c r="F155" s="43">
        <f>F157</f>
        <v>0</v>
      </c>
      <c r="G155" s="43">
        <f>G157</f>
        <v>8000</v>
      </c>
      <c r="H155" s="33"/>
      <c r="I155" s="33"/>
      <c r="J155" s="33"/>
      <c r="K155" s="33"/>
      <c r="L155" s="141"/>
    </row>
    <row r="156" spans="1:12" ht="12.75" hidden="1">
      <c r="A156" s="143"/>
      <c r="B156" s="48"/>
      <c r="C156" s="30"/>
      <c r="D156" s="25"/>
      <c r="E156" s="49">
        <f>-E155</f>
        <v>-8000</v>
      </c>
      <c r="F156" s="49">
        <f>-F155</f>
        <v>0</v>
      </c>
      <c r="G156" s="49">
        <f>-G155</f>
        <v>-8000</v>
      </c>
      <c r="H156" s="33"/>
      <c r="I156" s="33"/>
      <c r="J156" s="33"/>
      <c r="K156" s="33"/>
      <c r="L156" s="141"/>
    </row>
    <row r="157" spans="1:14" ht="51" customHeight="1">
      <c r="A157" s="143"/>
      <c r="B157" s="48" t="s">
        <v>304</v>
      </c>
      <c r="C157" s="30"/>
      <c r="D157" s="25" t="s">
        <v>305</v>
      </c>
      <c r="E157" s="49">
        <v>8000</v>
      </c>
      <c r="F157" s="49"/>
      <c r="G157" s="49">
        <f>E157+F157</f>
        <v>8000</v>
      </c>
      <c r="H157" s="33"/>
      <c r="I157" s="33"/>
      <c r="J157" s="33"/>
      <c r="K157" s="33"/>
      <c r="L157" s="141"/>
      <c r="N157" s="97">
        <f>G157</f>
        <v>8000</v>
      </c>
    </row>
    <row r="158" spans="1:13" ht="15">
      <c r="A158" s="143"/>
      <c r="B158" s="108" t="s">
        <v>308</v>
      </c>
      <c r="C158" s="30" t="s">
        <v>309</v>
      </c>
      <c r="D158" s="25"/>
      <c r="E158" s="43">
        <v>1003800</v>
      </c>
      <c r="F158" s="43">
        <f>SUM(F160:F170)</f>
        <v>0</v>
      </c>
      <c r="G158" s="43">
        <f>E158+F158</f>
        <v>1003800</v>
      </c>
      <c r="H158" s="44">
        <f>SUM(H160:H170)</f>
        <v>55884.439999999995</v>
      </c>
      <c r="I158" s="44">
        <f>H158/E158*100</f>
        <v>5.567288304443116</v>
      </c>
      <c r="J158" s="33">
        <f>I158-100</f>
        <v>-94.43271169555689</v>
      </c>
      <c r="K158" s="33">
        <f>E158-H158</f>
        <v>947915.56</v>
      </c>
      <c r="L158" s="141">
        <f>G158-E158</f>
        <v>0</v>
      </c>
      <c r="M158" s="130">
        <f>H158-G158</f>
        <v>-947915.56</v>
      </c>
    </row>
    <row r="159" spans="1:13" ht="12.75" hidden="1">
      <c r="A159" s="143"/>
      <c r="B159" s="108"/>
      <c r="C159" s="30"/>
      <c r="D159" s="25"/>
      <c r="E159" s="43">
        <f>-E158</f>
        <v>-1003800</v>
      </c>
      <c r="F159" s="43">
        <f>-F158</f>
        <v>0</v>
      </c>
      <c r="G159" s="43">
        <f>E159+F159</f>
        <v>-1003800</v>
      </c>
      <c r="H159" s="44">
        <f>-H158</f>
        <v>-55884.439999999995</v>
      </c>
      <c r="I159" s="44"/>
      <c r="J159" s="33"/>
      <c r="K159" s="33"/>
      <c r="L159" s="141">
        <f>G159-E159</f>
        <v>0</v>
      </c>
      <c r="M159" s="130">
        <f>H159-G159</f>
        <v>947915.56</v>
      </c>
    </row>
    <row r="160" spans="1:13" ht="15">
      <c r="A160" s="143"/>
      <c r="B160" s="48" t="s">
        <v>281</v>
      </c>
      <c r="C160" s="30"/>
      <c r="D160" s="25" t="s">
        <v>282</v>
      </c>
      <c r="E160" s="49">
        <v>25000</v>
      </c>
      <c r="F160" s="49"/>
      <c r="G160" s="49">
        <f>E160+F160</f>
        <v>25000</v>
      </c>
      <c r="H160" s="33">
        <v>13532.76</v>
      </c>
      <c r="I160" s="33">
        <f>H160/E160*100</f>
        <v>54.13104</v>
      </c>
      <c r="J160" s="33">
        <f>I160-100</f>
        <v>-45.86896</v>
      </c>
      <c r="K160" s="33">
        <f>E160-H160</f>
        <v>11467.24</v>
      </c>
      <c r="L160" s="141">
        <f>G160-E160</f>
        <v>0</v>
      </c>
      <c r="M160" s="130">
        <f>H160-G160</f>
        <v>-11467.24</v>
      </c>
    </row>
    <row r="161" spans="1:13" ht="15">
      <c r="A161" s="143"/>
      <c r="B161" s="48" t="s">
        <v>216</v>
      </c>
      <c r="C161" s="30"/>
      <c r="D161" s="25" t="s">
        <v>217</v>
      </c>
      <c r="E161" s="49">
        <v>41000</v>
      </c>
      <c r="F161" s="49"/>
      <c r="G161" s="49">
        <f>E161+F161</f>
        <v>41000</v>
      </c>
      <c r="H161" s="33">
        <v>11776.74</v>
      </c>
      <c r="I161" s="33">
        <f>H161/E161*100</f>
        <v>28.723756097560976</v>
      </c>
      <c r="J161" s="33">
        <f>I161-100</f>
        <v>-71.27624390243902</v>
      </c>
      <c r="K161" s="33">
        <f>E161-H161</f>
        <v>29223.260000000002</v>
      </c>
      <c r="L161" s="141">
        <f>G161-E161</f>
        <v>0</v>
      </c>
      <c r="M161" s="130">
        <f>H161-G161</f>
        <v>-29223.260000000002</v>
      </c>
    </row>
    <row r="162" spans="1:13" ht="15">
      <c r="A162" s="143"/>
      <c r="B162" s="48" t="s">
        <v>288</v>
      </c>
      <c r="C162" s="30"/>
      <c r="D162" s="25" t="s">
        <v>289</v>
      </c>
      <c r="E162" s="49">
        <v>21000</v>
      </c>
      <c r="F162" s="49"/>
      <c r="G162" s="49">
        <f>E162+F162</f>
        <v>21000</v>
      </c>
      <c r="H162" s="33">
        <v>13019.43</v>
      </c>
      <c r="I162" s="33">
        <f>H162/E162*100</f>
        <v>61.99728571428571</v>
      </c>
      <c r="J162" s="33">
        <f>I162-100</f>
        <v>-38.00271428571429</v>
      </c>
      <c r="K162" s="33">
        <f>E162-H162</f>
        <v>7980.57</v>
      </c>
      <c r="L162" s="141">
        <f>G162-E162</f>
        <v>0</v>
      </c>
      <c r="M162" s="130">
        <f>H162-G162</f>
        <v>-7980.57</v>
      </c>
    </row>
    <row r="163" spans="1:13" ht="15">
      <c r="A163" s="143"/>
      <c r="B163" s="48" t="s">
        <v>265</v>
      </c>
      <c r="C163" s="30"/>
      <c r="D163" s="25" t="s">
        <v>266</v>
      </c>
      <c r="E163" s="49">
        <v>3000</v>
      </c>
      <c r="F163" s="49"/>
      <c r="G163" s="49">
        <f>E163+F163</f>
        <v>3000</v>
      </c>
      <c r="H163" s="33">
        <v>1400</v>
      </c>
      <c r="I163" s="33">
        <f>H163/E163*100</f>
        <v>46.666666666666664</v>
      </c>
      <c r="J163" s="33">
        <f>I163-100</f>
        <v>-53.333333333333336</v>
      </c>
      <c r="K163" s="33">
        <f>E163-H163</f>
        <v>1600</v>
      </c>
      <c r="L163" s="141">
        <f>G163-E163</f>
        <v>0</v>
      </c>
      <c r="M163" s="130">
        <f>H163-G163</f>
        <v>-1600</v>
      </c>
    </row>
    <row r="164" spans="1:13" ht="15">
      <c r="A164" s="143"/>
      <c r="B164" s="48" t="s">
        <v>232</v>
      </c>
      <c r="C164" s="30"/>
      <c r="D164" s="25" t="s">
        <v>233</v>
      </c>
      <c r="E164" s="49">
        <v>28000</v>
      </c>
      <c r="F164" s="49"/>
      <c r="G164" s="49">
        <f>E164+F164</f>
        <v>28000</v>
      </c>
      <c r="H164" s="33">
        <v>9411.4</v>
      </c>
      <c r="I164" s="33">
        <f>H164/E164*100</f>
        <v>33.61214285714286</v>
      </c>
      <c r="J164" s="33">
        <f>I164-100</f>
        <v>-66.38785714285714</v>
      </c>
      <c r="K164" s="33">
        <f>E164-H164</f>
        <v>18588.6</v>
      </c>
      <c r="L164" s="141">
        <f>G164-E164</f>
        <v>0</v>
      </c>
      <c r="M164" s="130">
        <f>H164-G164</f>
        <v>-18588.6</v>
      </c>
    </row>
    <row r="165" spans="1:13" ht="43.5">
      <c r="A165" s="143"/>
      <c r="B165" s="48" t="s">
        <v>267</v>
      </c>
      <c r="C165" s="30"/>
      <c r="D165" s="25" t="s">
        <v>268</v>
      </c>
      <c r="E165" s="49">
        <v>700</v>
      </c>
      <c r="F165" s="49"/>
      <c r="G165" s="49">
        <f>E165+F165</f>
        <v>700</v>
      </c>
      <c r="H165" s="33">
        <v>404.45</v>
      </c>
      <c r="I165" s="33">
        <f>H165/E165*100</f>
        <v>57.778571428571425</v>
      </c>
      <c r="J165" s="33">
        <f>I165-100</f>
        <v>-42.221428571428575</v>
      </c>
      <c r="K165" s="33">
        <f>E165-H165</f>
        <v>295.55</v>
      </c>
      <c r="L165" s="141">
        <f>G165-E165</f>
        <v>0</v>
      </c>
      <c r="M165" s="130">
        <f>H165-G165</f>
        <v>-295.55</v>
      </c>
    </row>
    <row r="166" spans="1:13" ht="29.25">
      <c r="A166" s="143"/>
      <c r="B166" s="48" t="s">
        <v>269</v>
      </c>
      <c r="C166" s="30"/>
      <c r="D166" s="25" t="s">
        <v>270</v>
      </c>
      <c r="E166" s="49">
        <v>3000</v>
      </c>
      <c r="F166" s="49"/>
      <c r="G166" s="49">
        <f>E166+F166</f>
        <v>3000</v>
      </c>
      <c r="H166" s="33">
        <v>2119.66</v>
      </c>
      <c r="I166" s="33">
        <f>H166/E166*100</f>
        <v>70.65533333333333</v>
      </c>
      <c r="J166" s="33">
        <f>I166-100</f>
        <v>-29.34466666666667</v>
      </c>
      <c r="K166" s="33">
        <f>E166-H166</f>
        <v>880.3400000000001</v>
      </c>
      <c r="L166" s="141">
        <f>G166-E166</f>
        <v>0</v>
      </c>
      <c r="M166" s="130">
        <f>H166-G166</f>
        <v>-880.3400000000001</v>
      </c>
    </row>
    <row r="167" spans="1:12" ht="15">
      <c r="A167" s="143"/>
      <c r="B167" s="48" t="s">
        <v>283</v>
      </c>
      <c r="C167" s="30"/>
      <c r="D167" s="25" t="s">
        <v>272</v>
      </c>
      <c r="E167" s="49">
        <v>1000</v>
      </c>
      <c r="F167" s="49"/>
      <c r="G167" s="49">
        <f>E167+F167</f>
        <v>1000</v>
      </c>
      <c r="H167" s="33"/>
      <c r="I167" s="33"/>
      <c r="J167" s="33"/>
      <c r="K167" s="33"/>
      <c r="L167" s="141">
        <f>G167-E167</f>
        <v>0</v>
      </c>
    </row>
    <row r="168" spans="1:13" ht="15">
      <c r="A168" s="143"/>
      <c r="B168" s="48" t="s">
        <v>218</v>
      </c>
      <c r="C168" s="30"/>
      <c r="D168" s="25" t="s">
        <v>219</v>
      </c>
      <c r="E168" s="49">
        <v>1000</v>
      </c>
      <c r="F168" s="49"/>
      <c r="G168" s="49">
        <f>E168+F168</f>
        <v>1000</v>
      </c>
      <c r="H168" s="33">
        <v>72</v>
      </c>
      <c r="I168" s="33">
        <f>H168/E168*100</f>
        <v>7.199999999999999</v>
      </c>
      <c r="J168" s="33">
        <f>I168-100</f>
        <v>-92.8</v>
      </c>
      <c r="K168" s="33">
        <f>E168-H168</f>
        <v>928</v>
      </c>
      <c r="L168" s="141">
        <f>G168-E168</f>
        <v>0</v>
      </c>
      <c r="M168" s="130">
        <f>H168-G168</f>
        <v>-928</v>
      </c>
    </row>
    <row r="169" spans="1:12" ht="29.25">
      <c r="A169" s="143"/>
      <c r="B169" s="48" t="s">
        <v>275</v>
      </c>
      <c r="C169" s="30"/>
      <c r="D169" s="25" t="s">
        <v>276</v>
      </c>
      <c r="E169" s="49">
        <v>2100</v>
      </c>
      <c r="F169" s="49"/>
      <c r="G169" s="49">
        <f>E169+F169</f>
        <v>2100</v>
      </c>
      <c r="H169" s="33"/>
      <c r="I169" s="33"/>
      <c r="J169" s="33"/>
      <c r="K169" s="33"/>
      <c r="L169" s="141">
        <f>G169-E169</f>
        <v>0</v>
      </c>
    </row>
    <row r="170" spans="1:14" ht="29.25">
      <c r="A170" s="143"/>
      <c r="B170" s="48" t="s">
        <v>234</v>
      </c>
      <c r="C170" s="30"/>
      <c r="D170" s="25" t="s">
        <v>235</v>
      </c>
      <c r="E170" s="49">
        <v>860000</v>
      </c>
      <c r="F170"/>
      <c r="G170" s="49">
        <f>E170+F170</f>
        <v>860000</v>
      </c>
      <c r="H170" s="33">
        <v>4148</v>
      </c>
      <c r="I170" s="33">
        <f>H170/E170*100</f>
        <v>0.4823255813953488</v>
      </c>
      <c r="J170" s="33">
        <f>I170-100</f>
        <v>-99.51767441860466</v>
      </c>
      <c r="K170" s="33">
        <f>E170-H170</f>
        <v>855852</v>
      </c>
      <c r="L170" s="141">
        <f>G170-E170</f>
        <v>0</v>
      </c>
      <c r="M170" s="130">
        <f>H170-G170</f>
        <v>-855852</v>
      </c>
      <c r="N170" s="97">
        <f>G170</f>
        <v>860000</v>
      </c>
    </row>
    <row r="171" spans="1:14" ht="29.25">
      <c r="A171" s="143"/>
      <c r="B171" s="48" t="s">
        <v>292</v>
      </c>
      <c r="C171" s="30"/>
      <c r="D171" s="25" t="s">
        <v>293</v>
      </c>
      <c r="E171" s="49">
        <v>18000</v>
      </c>
      <c r="F171" s="49"/>
      <c r="G171" s="49">
        <f>E171+F171</f>
        <v>18000</v>
      </c>
      <c r="H171" s="33"/>
      <c r="I171" s="33"/>
      <c r="J171" s="33"/>
      <c r="K171" s="33"/>
      <c r="L171" s="141">
        <f>G171-E171</f>
        <v>0</v>
      </c>
      <c r="N171" s="97">
        <f>G171</f>
        <v>18000</v>
      </c>
    </row>
    <row r="172" spans="1:13" ht="15">
      <c r="A172" s="143"/>
      <c r="B172" s="108" t="s">
        <v>310</v>
      </c>
      <c r="C172" s="30" t="s">
        <v>311</v>
      </c>
      <c r="D172" s="25"/>
      <c r="E172" s="43">
        <v>187101</v>
      </c>
      <c r="F172" s="43">
        <f>SUM(F174:F193)</f>
        <v>0</v>
      </c>
      <c r="G172" s="43">
        <f>E172+F172</f>
        <v>187101</v>
      </c>
      <c r="H172" s="44">
        <f>SUM(H174:H193)</f>
        <v>158037.84</v>
      </c>
      <c r="I172" s="44">
        <f>H172/E172*100</f>
        <v>84.46659290971186</v>
      </c>
      <c r="J172" s="33">
        <f>I172-100</f>
        <v>-15.533407090288136</v>
      </c>
      <c r="K172" s="33">
        <f>E172-H172</f>
        <v>29063.160000000003</v>
      </c>
      <c r="L172" s="141">
        <f>G172-E172</f>
        <v>0</v>
      </c>
      <c r="M172" s="130">
        <f>H172-G172</f>
        <v>-29063.160000000003</v>
      </c>
    </row>
    <row r="173" spans="1:13" ht="12.75" hidden="1">
      <c r="A173" s="143"/>
      <c r="B173" s="108"/>
      <c r="C173" s="30"/>
      <c r="D173" s="25"/>
      <c r="E173" s="43">
        <f>-E172</f>
        <v>-187101</v>
      </c>
      <c r="F173" s="43">
        <f>-F172</f>
        <v>0</v>
      </c>
      <c r="G173" s="43">
        <f>E173+F173</f>
        <v>-187101</v>
      </c>
      <c r="H173" s="44">
        <f>-H172</f>
        <v>-158037.84</v>
      </c>
      <c r="I173" s="44"/>
      <c r="J173" s="33"/>
      <c r="K173" s="33"/>
      <c r="L173" s="141">
        <f>G173-E173</f>
        <v>0</v>
      </c>
      <c r="M173" s="130">
        <f>H173-G173</f>
        <v>29063.160000000003</v>
      </c>
    </row>
    <row r="174" spans="1:13" ht="29.25">
      <c r="A174" s="143"/>
      <c r="B174" s="48" t="s">
        <v>253</v>
      </c>
      <c r="C174" s="30"/>
      <c r="D174" s="25" t="s">
        <v>254</v>
      </c>
      <c r="E174" s="49">
        <v>3000</v>
      </c>
      <c r="F174" s="49"/>
      <c r="G174" s="49">
        <f>E174+F174</f>
        <v>3000</v>
      </c>
      <c r="H174" s="33">
        <v>2399.31</v>
      </c>
      <c r="I174" s="33">
        <f>H174/E174*100</f>
        <v>79.977</v>
      </c>
      <c r="J174" s="33">
        <f>I174-100</f>
        <v>-20.022999999999996</v>
      </c>
      <c r="K174" s="33">
        <f>E174-H174</f>
        <v>600.69</v>
      </c>
      <c r="L174" s="141">
        <f>G174-E174</f>
        <v>0</v>
      </c>
      <c r="M174" s="130">
        <f>H174-G174</f>
        <v>-600.69</v>
      </c>
    </row>
    <row r="175" spans="1:13" ht="15">
      <c r="A175" s="143"/>
      <c r="B175" s="48" t="s">
        <v>255</v>
      </c>
      <c r="C175" s="30"/>
      <c r="D175" s="25" t="s">
        <v>256</v>
      </c>
      <c r="E175" s="49">
        <v>105500</v>
      </c>
      <c r="F175" s="49"/>
      <c r="G175" s="49">
        <f>E175+F175</f>
        <v>105500</v>
      </c>
      <c r="H175" s="33">
        <v>47575.83</v>
      </c>
      <c r="I175" s="33">
        <f>H175/E175*100</f>
        <v>45.095573459715645</v>
      </c>
      <c r="J175" s="33">
        <f>I175-100</f>
        <v>-54.904426540284355</v>
      </c>
      <c r="K175" s="33">
        <f>E175-H175</f>
        <v>57924.17</v>
      </c>
      <c r="L175" s="141">
        <f>G175-E175</f>
        <v>0</v>
      </c>
      <c r="M175" s="130">
        <f>H175-G175</f>
        <v>-57924.17</v>
      </c>
    </row>
    <row r="176" spans="1:16" s="150" customFormat="1" ht="15">
      <c r="A176" s="143"/>
      <c r="B176" s="48" t="s">
        <v>257</v>
      </c>
      <c r="C176" s="30"/>
      <c r="D176" s="25" t="s">
        <v>258</v>
      </c>
      <c r="E176" s="49">
        <v>6011</v>
      </c>
      <c r="F176" s="49"/>
      <c r="G176" s="49">
        <f>E176+F176</f>
        <v>6011</v>
      </c>
      <c r="H176" s="33">
        <v>3656.13</v>
      </c>
      <c r="I176" s="33">
        <f>H176/E176*100</f>
        <v>60.823989352853104</v>
      </c>
      <c r="J176" s="33">
        <f>I176-100</f>
        <v>-39.176010647146896</v>
      </c>
      <c r="K176" s="33">
        <f>E176-H176</f>
        <v>2354.87</v>
      </c>
      <c r="L176" s="141">
        <f>G176-E176</f>
        <v>0</v>
      </c>
      <c r="M176" s="130">
        <f>H176-G176</f>
        <v>-2354.87</v>
      </c>
      <c r="P176" s="151"/>
    </row>
    <row r="177" spans="1:13" ht="15">
      <c r="A177" s="143"/>
      <c r="B177" s="92" t="s">
        <v>259</v>
      </c>
      <c r="C177" s="84"/>
      <c r="D177" s="85" t="s">
        <v>260</v>
      </c>
      <c r="E177" s="93">
        <v>16850</v>
      </c>
      <c r="F177" s="93"/>
      <c r="G177" s="93">
        <f>E177+F177</f>
        <v>16850</v>
      </c>
      <c r="H177" s="88">
        <v>7941.08</v>
      </c>
      <c r="I177" s="88">
        <f>H177/E177*100</f>
        <v>47.128071216617215</v>
      </c>
      <c r="J177" s="88">
        <f>I177-100</f>
        <v>-52.871928783382785</v>
      </c>
      <c r="K177" s="33">
        <f>E177-H177</f>
        <v>8908.92</v>
      </c>
      <c r="L177" s="141">
        <f>G177-E177</f>
        <v>0</v>
      </c>
      <c r="M177" s="130">
        <f>H177-G177</f>
        <v>-8908.92</v>
      </c>
    </row>
    <row r="178" spans="1:13" ht="15">
      <c r="A178" s="143"/>
      <c r="B178" s="48" t="s">
        <v>261</v>
      </c>
      <c r="C178" s="30"/>
      <c r="D178" s="25" t="s">
        <v>262</v>
      </c>
      <c r="E178" s="49">
        <v>2750</v>
      </c>
      <c r="F178" s="49"/>
      <c r="G178" s="49">
        <f>E178+F178</f>
        <v>2750</v>
      </c>
      <c r="H178" s="33">
        <v>1271.57</v>
      </c>
      <c r="I178" s="33">
        <f>H178/E178*100</f>
        <v>46.23890909090909</v>
      </c>
      <c r="J178" s="33">
        <f>I178-100</f>
        <v>-53.76109090909091</v>
      </c>
      <c r="K178" s="33">
        <f>E178-H178</f>
        <v>1478.43</v>
      </c>
      <c r="L178" s="141">
        <f>G178-E178</f>
        <v>0</v>
      </c>
      <c r="M178" s="130">
        <f>H178-G178</f>
        <v>-1478.43</v>
      </c>
    </row>
    <row r="179" spans="1:13" ht="15">
      <c r="A179" s="143"/>
      <c r="B179" s="48" t="s">
        <v>286</v>
      </c>
      <c r="C179" s="30"/>
      <c r="D179" s="25" t="s">
        <v>287</v>
      </c>
      <c r="E179" s="49">
        <v>1490</v>
      </c>
      <c r="F179" s="49"/>
      <c r="G179" s="49">
        <f>E179+F179</f>
        <v>1490</v>
      </c>
      <c r="H179" s="33">
        <v>946</v>
      </c>
      <c r="I179" s="33">
        <f>H179/E179*100</f>
        <v>63.48993288590604</v>
      </c>
      <c r="J179" s="33">
        <f>I179-100</f>
        <v>-36.51006711409396</v>
      </c>
      <c r="K179" s="33">
        <f>E179-H179</f>
        <v>544</v>
      </c>
      <c r="L179" s="141">
        <f>G179-E179</f>
        <v>0</v>
      </c>
      <c r="M179" s="130">
        <f>H179-G179</f>
        <v>-544</v>
      </c>
    </row>
    <row r="180" spans="1:13" ht="15">
      <c r="A180" s="143"/>
      <c r="B180" s="48" t="s">
        <v>216</v>
      </c>
      <c r="C180" s="30"/>
      <c r="D180" s="25" t="s">
        <v>217</v>
      </c>
      <c r="E180" s="49">
        <v>14000</v>
      </c>
      <c r="F180" s="49"/>
      <c r="G180" s="49">
        <f>E180+F180</f>
        <v>14000</v>
      </c>
      <c r="H180" s="33">
        <v>11359.47</v>
      </c>
      <c r="I180" s="33">
        <f>H180/E180*100</f>
        <v>81.13907142857141</v>
      </c>
      <c r="J180" s="33">
        <f>I180-100</f>
        <v>-18.860928571428587</v>
      </c>
      <c r="K180" s="33">
        <f>E180-H180</f>
        <v>2640.5300000000007</v>
      </c>
      <c r="L180" s="141">
        <f>G180-E180</f>
        <v>0</v>
      </c>
      <c r="M180" s="130">
        <f>H180-G180</f>
        <v>-2640.5300000000007</v>
      </c>
    </row>
    <row r="181" spans="1:13" ht="15">
      <c r="A181" s="143"/>
      <c r="B181" s="48" t="s">
        <v>288</v>
      </c>
      <c r="C181" s="30"/>
      <c r="D181" s="25" t="s">
        <v>289</v>
      </c>
      <c r="E181" s="49">
        <v>5000</v>
      </c>
      <c r="F181" s="49"/>
      <c r="G181" s="49">
        <f>E181+F181</f>
        <v>5000</v>
      </c>
      <c r="H181" s="33">
        <v>245.14</v>
      </c>
      <c r="I181" s="33">
        <f>H181/E181*100</f>
        <v>4.902799999999999</v>
      </c>
      <c r="J181" s="33">
        <f>I181-100</f>
        <v>-95.0972</v>
      </c>
      <c r="K181" s="33">
        <f>E181-H181</f>
        <v>4754.86</v>
      </c>
      <c r="L181" s="141">
        <f>G181-E181</f>
        <v>0</v>
      </c>
      <c r="M181" s="130">
        <f>H181-G181</f>
        <v>-4754.86</v>
      </c>
    </row>
    <row r="182" spans="1:13" ht="15">
      <c r="A182" s="143"/>
      <c r="B182" s="48" t="s">
        <v>265</v>
      </c>
      <c r="C182" s="30"/>
      <c r="D182" s="25" t="s">
        <v>266</v>
      </c>
      <c r="E182" s="49">
        <v>300</v>
      </c>
      <c r="F182" s="49"/>
      <c r="G182" s="49">
        <f>E182+F182</f>
        <v>300</v>
      </c>
      <c r="H182" s="33">
        <v>360</v>
      </c>
      <c r="I182" s="33">
        <f>H182/E182*100</f>
        <v>120</v>
      </c>
      <c r="J182" s="33">
        <f>I182-100</f>
        <v>20</v>
      </c>
      <c r="K182" s="33">
        <f>E182-H182</f>
        <v>-60</v>
      </c>
      <c r="L182" s="141">
        <f>G182-E182</f>
        <v>0</v>
      </c>
      <c r="M182" s="130">
        <f>H182-G182</f>
        <v>60</v>
      </c>
    </row>
    <row r="183" spans="1:13" ht="15">
      <c r="A183" s="143"/>
      <c r="B183" s="48" t="s">
        <v>232</v>
      </c>
      <c r="C183" s="30"/>
      <c r="D183" s="25" t="s">
        <v>233</v>
      </c>
      <c r="E183" s="49">
        <v>8000</v>
      </c>
      <c r="F183" s="49"/>
      <c r="G183" s="49">
        <f>E183+F183</f>
        <v>8000</v>
      </c>
      <c r="H183" s="33">
        <v>5005.67</v>
      </c>
      <c r="I183" s="33">
        <f>H183/E183*100</f>
        <v>62.570875</v>
      </c>
      <c r="J183" s="33">
        <f>I183-100</f>
        <v>-37.429125</v>
      </c>
      <c r="K183" s="33">
        <f>E183-H183</f>
        <v>2994.33</v>
      </c>
      <c r="L183" s="141">
        <f>G183-E183</f>
        <v>0</v>
      </c>
      <c r="M183" s="130">
        <f>H183-G183</f>
        <v>-2994.33</v>
      </c>
    </row>
    <row r="184" spans="1:13" ht="15">
      <c r="A184" s="143"/>
      <c r="B184" s="48" t="s">
        <v>290</v>
      </c>
      <c r="C184" s="30"/>
      <c r="D184" s="25" t="s">
        <v>291</v>
      </c>
      <c r="E184" s="49">
        <v>500</v>
      </c>
      <c r="F184" s="49"/>
      <c r="G184" s="49">
        <f>E184+F184</f>
        <v>500</v>
      </c>
      <c r="H184" s="33">
        <v>241.2</v>
      </c>
      <c r="I184" s="33">
        <f>H184/E184*100</f>
        <v>48.24</v>
      </c>
      <c r="J184" s="33">
        <f>I184-100</f>
        <v>-51.76</v>
      </c>
      <c r="K184" s="33">
        <f>E184-H184</f>
        <v>258.8</v>
      </c>
      <c r="L184" s="141">
        <f>G184-E184</f>
        <v>0</v>
      </c>
      <c r="M184" s="130">
        <f>H184-G184</f>
        <v>-258.8</v>
      </c>
    </row>
    <row r="185" spans="1:13" ht="43.5">
      <c r="A185" s="143"/>
      <c r="B185" s="48" t="s">
        <v>267</v>
      </c>
      <c r="C185" s="30"/>
      <c r="D185" s="25" t="s">
        <v>268</v>
      </c>
      <c r="E185" s="49">
        <v>1000</v>
      </c>
      <c r="F185" s="49"/>
      <c r="G185" s="49">
        <f>E185+F185</f>
        <v>1000</v>
      </c>
      <c r="H185" s="33">
        <v>401.2</v>
      </c>
      <c r="I185" s="33">
        <f>H185/E185*100</f>
        <v>40.12</v>
      </c>
      <c r="J185" s="33">
        <f>I185-100</f>
        <v>-59.88</v>
      </c>
      <c r="K185" s="33">
        <f>E185-H185</f>
        <v>598.8</v>
      </c>
      <c r="L185" s="141">
        <f>G185-E185</f>
        <v>0</v>
      </c>
      <c r="M185" s="130">
        <f>H185-G185</f>
        <v>-598.8</v>
      </c>
    </row>
    <row r="186" spans="1:13" ht="29.25">
      <c r="A186" s="143"/>
      <c r="B186" s="48" t="s">
        <v>269</v>
      </c>
      <c r="C186" s="30"/>
      <c r="D186" s="25" t="s">
        <v>270</v>
      </c>
      <c r="E186" s="49">
        <v>2000</v>
      </c>
      <c r="F186" s="49"/>
      <c r="G186" s="49">
        <f>E186+F186</f>
        <v>2000</v>
      </c>
      <c r="H186" s="33">
        <v>1063.02</v>
      </c>
      <c r="I186" s="33">
        <f>H186/E186*100</f>
        <v>53.151</v>
      </c>
      <c r="J186" s="33">
        <f>I186-100</f>
        <v>-46.849</v>
      </c>
      <c r="K186" s="33">
        <f>E186-H186</f>
        <v>936.98</v>
      </c>
      <c r="L186" s="141">
        <f>G186-E186</f>
        <v>0</v>
      </c>
      <c r="M186" s="130">
        <f>H186-G186</f>
        <v>-936.98</v>
      </c>
    </row>
    <row r="187" spans="1:13" ht="15">
      <c r="A187" s="143"/>
      <c r="B187" s="48" t="s">
        <v>283</v>
      </c>
      <c r="C187" s="30"/>
      <c r="D187" s="25" t="s">
        <v>272</v>
      </c>
      <c r="E187" s="49">
        <v>2000</v>
      </c>
      <c r="F187" s="49"/>
      <c r="G187" s="49">
        <f>E187+F187</f>
        <v>2000</v>
      </c>
      <c r="H187" s="33">
        <v>439.63</v>
      </c>
      <c r="I187" s="33">
        <f>H187/E187*100</f>
        <v>21.9815</v>
      </c>
      <c r="J187" s="33">
        <f>I187-100</f>
        <v>-78.0185</v>
      </c>
      <c r="K187" s="33">
        <f>E187-H187</f>
        <v>1560.37</v>
      </c>
      <c r="L187" s="141">
        <f>G187-E187</f>
        <v>0</v>
      </c>
      <c r="M187" s="130">
        <f>H187-G187</f>
        <v>-1560.37</v>
      </c>
    </row>
    <row r="188" spans="1:13" ht="15">
      <c r="A188" s="143"/>
      <c r="B188" s="48" t="s">
        <v>218</v>
      </c>
      <c r="C188" s="30"/>
      <c r="D188" s="25" t="s">
        <v>219</v>
      </c>
      <c r="E188" s="49">
        <v>2000</v>
      </c>
      <c r="F188" s="49"/>
      <c r="G188" s="49">
        <f>E188+F188</f>
        <v>2000</v>
      </c>
      <c r="H188" s="33">
        <v>0</v>
      </c>
      <c r="I188" s="33">
        <f>H188/E188*100</f>
        <v>0</v>
      </c>
      <c r="J188" s="33">
        <f>I188-100</f>
        <v>-100</v>
      </c>
      <c r="K188" s="33">
        <f>E188-H188</f>
        <v>2000</v>
      </c>
      <c r="L188" s="141">
        <f>G188-E188</f>
        <v>0</v>
      </c>
      <c r="M188" s="130">
        <f>H188-G188</f>
        <v>-2000</v>
      </c>
    </row>
    <row r="189" spans="1:13" ht="29.25">
      <c r="A189" s="143"/>
      <c r="B189" s="48" t="s">
        <v>273</v>
      </c>
      <c r="C189" s="30"/>
      <c r="D189" s="25" t="s">
        <v>274</v>
      </c>
      <c r="E189" s="49">
        <v>3700</v>
      </c>
      <c r="F189" s="49"/>
      <c r="G189" s="49">
        <f>E189+F189</f>
        <v>3700</v>
      </c>
      <c r="H189" s="33">
        <v>3220</v>
      </c>
      <c r="I189" s="33">
        <f>H189/E189*100</f>
        <v>87.02702702702703</v>
      </c>
      <c r="J189" s="33">
        <f>I189-100</f>
        <v>-12.972972972972968</v>
      </c>
      <c r="K189" s="33">
        <f>E189-H189</f>
        <v>480</v>
      </c>
      <c r="L189" s="141">
        <f>G189-E189</f>
        <v>0</v>
      </c>
      <c r="M189" s="130">
        <f>H189-G189</f>
        <v>-480</v>
      </c>
    </row>
    <row r="190" spans="1:13" ht="29.25">
      <c r="A190" s="143"/>
      <c r="B190" s="48" t="s">
        <v>275</v>
      </c>
      <c r="C190" s="30"/>
      <c r="D190" s="25" t="s">
        <v>276</v>
      </c>
      <c r="E190" s="49">
        <v>3000</v>
      </c>
      <c r="F190" s="49"/>
      <c r="G190" s="49">
        <f>E190+F190</f>
        <v>3000</v>
      </c>
      <c r="H190" s="33">
        <v>180</v>
      </c>
      <c r="I190" s="33">
        <f>H190/E190*100</f>
        <v>6</v>
      </c>
      <c r="J190" s="33">
        <f>I190-100</f>
        <v>-94</v>
      </c>
      <c r="K190" s="33">
        <f>E190-H190</f>
        <v>2820</v>
      </c>
      <c r="L190" s="141">
        <f>G190-E190</f>
        <v>0</v>
      </c>
      <c r="M190" s="130">
        <f>H190-G190</f>
        <v>-2820</v>
      </c>
    </row>
    <row r="191" spans="1:13" ht="43.5">
      <c r="A191" s="143"/>
      <c r="B191" s="48" t="s">
        <v>220</v>
      </c>
      <c r="C191" s="30"/>
      <c r="D191" s="25" t="s">
        <v>221</v>
      </c>
      <c r="E191" s="49">
        <v>3000</v>
      </c>
      <c r="F191" s="49"/>
      <c r="G191" s="49">
        <f>E191+F191</f>
        <v>3000</v>
      </c>
      <c r="H191" s="33">
        <v>439.2</v>
      </c>
      <c r="I191" s="33">
        <f>H191/E191*100</f>
        <v>14.64</v>
      </c>
      <c r="J191" s="33">
        <f>I191-100</f>
        <v>-85.36</v>
      </c>
      <c r="K191" s="33">
        <f>E191-H191</f>
        <v>2560.8</v>
      </c>
      <c r="L191" s="141">
        <f>G191-E191</f>
        <v>0</v>
      </c>
      <c r="M191" s="130">
        <f>H191-G191</f>
        <v>-2560.8</v>
      </c>
    </row>
    <row r="192" spans="1:13" ht="29.25">
      <c r="A192" s="143"/>
      <c r="B192" s="48" t="s">
        <v>222</v>
      </c>
      <c r="C192" s="147"/>
      <c r="D192" s="148" t="s">
        <v>223</v>
      </c>
      <c r="E192" s="49">
        <v>7000</v>
      </c>
      <c r="F192" s="49"/>
      <c r="G192" s="49">
        <f>E192+F192</f>
        <v>7000</v>
      </c>
      <c r="H192" s="33">
        <v>3822.02</v>
      </c>
      <c r="I192" s="33">
        <f>H192/E192*100</f>
        <v>54.60028571428571</v>
      </c>
      <c r="J192" s="33">
        <f>I192-100</f>
        <v>-45.39971428571429</v>
      </c>
      <c r="K192" s="33">
        <f>E192-H192</f>
        <v>3177.98</v>
      </c>
      <c r="L192" s="141">
        <f>G192-E192</f>
        <v>0</v>
      </c>
      <c r="M192" s="130">
        <f>H192-G192</f>
        <v>-3177.98</v>
      </c>
    </row>
    <row r="193" spans="1:13" ht="12.75" hidden="1">
      <c r="A193" s="143"/>
      <c r="B193" s="48" t="s">
        <v>292</v>
      </c>
      <c r="C193" s="30"/>
      <c r="D193" s="148">
        <v>6060</v>
      </c>
      <c r="E193" s="49">
        <v>0</v>
      </c>
      <c r="F193" s="49"/>
      <c r="G193" s="49">
        <f>E193+F193</f>
        <v>0</v>
      </c>
      <c r="H193" s="33">
        <v>67471.37</v>
      </c>
      <c r="I193" s="33" t="e">
        <f>H193/E193*100</f>
        <v>#DIV/0!</v>
      </c>
      <c r="J193" s="33" t="e">
        <f>I193-100</f>
        <v>#DIV/0!</v>
      </c>
      <c r="K193" s="33">
        <f>E193-H193</f>
        <v>-67471.37</v>
      </c>
      <c r="L193" s="141">
        <f>G193-E193</f>
        <v>0</v>
      </c>
      <c r="M193" s="130">
        <f>H193-G193</f>
        <v>67471.37</v>
      </c>
    </row>
    <row r="194" spans="1:13" ht="15">
      <c r="A194" s="143"/>
      <c r="B194" s="108" t="s">
        <v>28</v>
      </c>
      <c r="C194" s="147">
        <v>75495</v>
      </c>
      <c r="D194" s="148"/>
      <c r="E194" s="43">
        <v>6000</v>
      </c>
      <c r="F194" s="43">
        <f>SUM(F196:F197)</f>
        <v>0</v>
      </c>
      <c r="G194" s="43">
        <f>E194+F194</f>
        <v>6000</v>
      </c>
      <c r="H194" s="44">
        <f>SUM(H196:H197)</f>
        <v>3120</v>
      </c>
      <c r="I194" s="44">
        <f>H194/E194*100</f>
        <v>52</v>
      </c>
      <c r="J194" s="33">
        <f>I194-100</f>
        <v>-48</v>
      </c>
      <c r="K194" s="33">
        <f>E194-H194</f>
        <v>2880</v>
      </c>
      <c r="L194" s="141">
        <f>G194-E194</f>
        <v>0</v>
      </c>
      <c r="M194" s="130">
        <f>H194-G194</f>
        <v>-2880</v>
      </c>
    </row>
    <row r="195" spans="1:13" ht="12.75" hidden="1">
      <c r="A195" s="143"/>
      <c r="B195" s="108"/>
      <c r="C195" s="147"/>
      <c r="D195" s="148"/>
      <c r="E195" s="43">
        <f>-E194</f>
        <v>-6000</v>
      </c>
      <c r="F195" s="43">
        <f>-F194</f>
        <v>0</v>
      </c>
      <c r="G195" s="43">
        <f>E195+F195</f>
        <v>-6000</v>
      </c>
      <c r="H195" s="44">
        <f>-H194</f>
        <v>-3120</v>
      </c>
      <c r="I195" s="44"/>
      <c r="J195" s="33"/>
      <c r="K195" s="33"/>
      <c r="L195" s="141">
        <f>G195-E195</f>
        <v>0</v>
      </c>
      <c r="M195" s="130">
        <f>H195-G195</f>
        <v>2880</v>
      </c>
    </row>
    <row r="196" spans="1:13" ht="15">
      <c r="A196" s="143"/>
      <c r="B196" s="48" t="s">
        <v>216</v>
      </c>
      <c r="C196" s="30"/>
      <c r="D196" s="25" t="s">
        <v>217</v>
      </c>
      <c r="E196" s="49">
        <v>1000</v>
      </c>
      <c r="F196" s="49"/>
      <c r="G196" s="49">
        <f>E196+F196</f>
        <v>1000</v>
      </c>
      <c r="H196" s="33">
        <v>0</v>
      </c>
      <c r="I196" s="33">
        <f>H196/E196*100</f>
        <v>0</v>
      </c>
      <c r="J196" s="33">
        <f>I196-100</f>
        <v>-100</v>
      </c>
      <c r="K196" s="33">
        <f>E196-H196</f>
        <v>1000</v>
      </c>
      <c r="L196" s="141">
        <f>G196-E196</f>
        <v>0</v>
      </c>
      <c r="M196" s="130">
        <f>H196-G196</f>
        <v>-1000</v>
      </c>
    </row>
    <row r="197" spans="1:13" ht="15">
      <c r="A197" s="143"/>
      <c r="B197" s="48" t="s">
        <v>232</v>
      </c>
      <c r="C197" s="30"/>
      <c r="D197" s="25" t="s">
        <v>233</v>
      </c>
      <c r="E197" s="49">
        <v>5000</v>
      </c>
      <c r="F197" s="49"/>
      <c r="G197" s="49">
        <f>E197+F197</f>
        <v>5000</v>
      </c>
      <c r="H197" s="33">
        <v>3120</v>
      </c>
      <c r="I197" s="33">
        <f>H197/E197*100</f>
        <v>62.4</v>
      </c>
      <c r="J197" s="33">
        <f>I197-100</f>
        <v>-37.6</v>
      </c>
      <c r="K197" s="33">
        <f>E197-H197</f>
        <v>1880</v>
      </c>
      <c r="L197" s="141">
        <f>G197-E197</f>
        <v>0</v>
      </c>
      <c r="M197" s="130">
        <f>H197-G197</f>
        <v>-1880</v>
      </c>
    </row>
    <row r="198" spans="1:13" ht="100.5">
      <c r="A198" s="139" t="s">
        <v>84</v>
      </c>
      <c r="B198" s="168" t="s">
        <v>85</v>
      </c>
      <c r="C198" s="30"/>
      <c r="D198" s="25"/>
      <c r="E198" s="31">
        <f>SUM(E200)</f>
        <v>50500</v>
      </c>
      <c r="F198" s="31">
        <f>SUM(F200:F205)</f>
        <v>0</v>
      </c>
      <c r="G198" s="31">
        <f>E198+F198</f>
        <v>50500</v>
      </c>
      <c r="H198" s="32">
        <f>H200</f>
        <v>31492.440000000002</v>
      </c>
      <c r="I198" s="32">
        <f>H198/E198*100</f>
        <v>62.36126732673269</v>
      </c>
      <c r="J198" s="33">
        <f>I198-100</f>
        <v>-37.63873267326731</v>
      </c>
      <c r="K198" s="33">
        <f>E198-H198</f>
        <v>19007.559999999998</v>
      </c>
      <c r="L198" s="141">
        <f>G198-E198</f>
        <v>0</v>
      </c>
      <c r="M198" s="130">
        <f>H198-G198</f>
        <v>-19007.559999999998</v>
      </c>
    </row>
    <row r="199" spans="1:13" ht="12.75" hidden="1">
      <c r="A199" s="142"/>
      <c r="B199" s="168"/>
      <c r="C199" s="30"/>
      <c r="D199" s="25"/>
      <c r="E199" s="31">
        <f>-E198</f>
        <v>-50500</v>
      </c>
      <c r="F199" s="31">
        <f>-F198</f>
        <v>0</v>
      </c>
      <c r="G199" s="31">
        <f>E199+F199</f>
        <v>-50500</v>
      </c>
      <c r="H199" s="32">
        <f>-H198</f>
        <v>-31492.440000000002</v>
      </c>
      <c r="I199" s="32"/>
      <c r="J199" s="33"/>
      <c r="K199" s="33"/>
      <c r="L199" s="141">
        <f>G199-E199</f>
        <v>0</v>
      </c>
      <c r="M199" s="130">
        <f>H199-G199</f>
        <v>19007.559999999998</v>
      </c>
    </row>
    <row r="200" spans="1:13" ht="43.5">
      <c r="A200" s="143"/>
      <c r="B200" s="108" t="s">
        <v>312</v>
      </c>
      <c r="C200" s="30" t="s">
        <v>313</v>
      </c>
      <c r="D200" s="25"/>
      <c r="E200" s="43">
        <f>SUM(E202:E205)</f>
        <v>50500</v>
      </c>
      <c r="F200" s="43">
        <f>SUM(F202:F205)</f>
        <v>0</v>
      </c>
      <c r="G200" s="43">
        <f>E200+F200</f>
        <v>50500</v>
      </c>
      <c r="H200" s="44">
        <f>SUM(H202:H205)</f>
        <v>31492.440000000002</v>
      </c>
      <c r="I200" s="44">
        <f>H200/E200*100</f>
        <v>62.36126732673269</v>
      </c>
      <c r="J200" s="33">
        <f>I200-100</f>
        <v>-37.63873267326731</v>
      </c>
      <c r="K200" s="33">
        <f>E200-H200</f>
        <v>19007.559999999998</v>
      </c>
      <c r="L200" s="141">
        <f>G200-E200</f>
        <v>0</v>
      </c>
      <c r="M200" s="130">
        <f>H200-G200</f>
        <v>-19007.559999999998</v>
      </c>
    </row>
    <row r="201" spans="1:13" ht="12.75" hidden="1">
      <c r="A201" s="143"/>
      <c r="B201" s="108"/>
      <c r="C201" s="30"/>
      <c r="D201" s="25"/>
      <c r="E201" s="43">
        <f>-E200</f>
        <v>-50500</v>
      </c>
      <c r="F201" s="43">
        <f>-F200</f>
        <v>0</v>
      </c>
      <c r="G201" s="43">
        <f>E201+F201</f>
        <v>-50500</v>
      </c>
      <c r="H201" s="44">
        <f>-H200</f>
        <v>-31492.440000000002</v>
      </c>
      <c r="I201" s="44"/>
      <c r="J201" s="33"/>
      <c r="K201" s="33"/>
      <c r="L201" s="141">
        <f>G201-E201</f>
        <v>0</v>
      </c>
      <c r="M201" s="130">
        <f>H201-G201</f>
        <v>19007.559999999998</v>
      </c>
    </row>
    <row r="202" spans="1:13" ht="15">
      <c r="A202" s="143"/>
      <c r="B202" s="48" t="s">
        <v>314</v>
      </c>
      <c r="C202" s="30"/>
      <c r="D202" s="25" t="s">
        <v>315</v>
      </c>
      <c r="E202" s="49">
        <v>40000</v>
      </c>
      <c r="F202" s="49"/>
      <c r="G202" s="49">
        <f>E202+F202</f>
        <v>40000</v>
      </c>
      <c r="H202" s="33">
        <v>25297.9</v>
      </c>
      <c r="I202" s="33">
        <f>H202/E202*100</f>
        <v>63.24475</v>
      </c>
      <c r="J202" s="33">
        <f>I202-100</f>
        <v>-36.75525</v>
      </c>
      <c r="K202" s="33">
        <f>E202-H202</f>
        <v>14702.099999999999</v>
      </c>
      <c r="L202" s="141">
        <f>G202-E202</f>
        <v>0</v>
      </c>
      <c r="M202" s="130">
        <f>H202-G202</f>
        <v>-14702.099999999999</v>
      </c>
    </row>
    <row r="203" spans="1:13" ht="15">
      <c r="A203" s="143"/>
      <c r="B203" s="48" t="s">
        <v>259</v>
      </c>
      <c r="C203" s="30"/>
      <c r="D203" s="25" t="s">
        <v>260</v>
      </c>
      <c r="E203" s="49">
        <v>1000</v>
      </c>
      <c r="F203" s="49"/>
      <c r="G203" s="49">
        <f>E203+F203</f>
        <v>1000</v>
      </c>
      <c r="H203" s="33">
        <v>696.68</v>
      </c>
      <c r="I203" s="33">
        <f>H203/E203*100</f>
        <v>69.66799999999999</v>
      </c>
      <c r="J203" s="33">
        <f>I203-100</f>
        <v>-30.332000000000008</v>
      </c>
      <c r="K203" s="33">
        <f>E203-H203</f>
        <v>303.32000000000005</v>
      </c>
      <c r="L203" s="141">
        <f>G203-E203</f>
        <v>0</v>
      </c>
      <c r="M203" s="130">
        <f>H203-G203</f>
        <v>-303.32000000000005</v>
      </c>
    </row>
    <row r="204" spans="1:13" ht="15">
      <c r="A204" s="143"/>
      <c r="B204" s="48" t="s">
        <v>263</v>
      </c>
      <c r="C204" s="30"/>
      <c r="D204" s="25" t="s">
        <v>264</v>
      </c>
      <c r="E204" s="49">
        <v>6000</v>
      </c>
      <c r="F204" s="49"/>
      <c r="G204" s="49">
        <f>E204+F204</f>
        <v>6000</v>
      </c>
      <c r="H204" s="33">
        <v>4242.28</v>
      </c>
      <c r="I204" s="33">
        <f>H204/E204*100</f>
        <v>70.70466666666665</v>
      </c>
      <c r="J204" s="33">
        <f>I204-100</f>
        <v>-29.295333333333346</v>
      </c>
      <c r="K204" s="33">
        <f>E204-H204</f>
        <v>1757.7200000000003</v>
      </c>
      <c r="L204" s="141">
        <f>G204-E204</f>
        <v>0</v>
      </c>
      <c r="M204" s="130">
        <f>H204-G204</f>
        <v>-1757.7200000000003</v>
      </c>
    </row>
    <row r="205" spans="1:13" ht="15">
      <c r="A205" s="143"/>
      <c r="B205" s="48" t="s">
        <v>218</v>
      </c>
      <c r="C205" s="30"/>
      <c r="D205" s="25" t="s">
        <v>219</v>
      </c>
      <c r="E205" s="49">
        <v>3500</v>
      </c>
      <c r="F205" s="49"/>
      <c r="G205" s="49">
        <f>E205+F205</f>
        <v>3500</v>
      </c>
      <c r="H205" s="33">
        <v>1255.58</v>
      </c>
      <c r="I205" s="33">
        <f>H205/E205*100</f>
        <v>35.87371428571428</v>
      </c>
      <c r="J205" s="33">
        <f>I205-100</f>
        <v>-64.12628571428573</v>
      </c>
      <c r="K205" s="33">
        <f>E205-H205</f>
        <v>2244.42</v>
      </c>
      <c r="L205" s="141">
        <f>G205-E205</f>
        <v>0</v>
      </c>
      <c r="M205" s="130">
        <f>H205-G205</f>
        <v>-2244.42</v>
      </c>
    </row>
    <row r="206" spans="1:13" ht="15">
      <c r="A206" s="139" t="s">
        <v>316</v>
      </c>
      <c r="B206" s="168" t="s">
        <v>317</v>
      </c>
      <c r="C206" s="30"/>
      <c r="D206" s="25"/>
      <c r="E206" s="31">
        <v>60000</v>
      </c>
      <c r="F206" s="31">
        <f>SUM(F208:F210)</f>
        <v>0</v>
      </c>
      <c r="G206" s="31">
        <f>E206+F206</f>
        <v>60000</v>
      </c>
      <c r="H206" s="32">
        <f>H208</f>
        <v>14111.77</v>
      </c>
      <c r="I206" s="32">
        <f>H206/E206*100</f>
        <v>23.519616666666668</v>
      </c>
      <c r="J206" s="33">
        <f>I206-100</f>
        <v>-76.48038333333334</v>
      </c>
      <c r="K206" s="33">
        <f>E206-H206</f>
        <v>45888.229999999996</v>
      </c>
      <c r="L206" s="141">
        <f>G206-E206</f>
        <v>0</v>
      </c>
      <c r="M206" s="130">
        <f>H206-G206</f>
        <v>-45888.229999999996</v>
      </c>
    </row>
    <row r="207" spans="1:13" ht="12.75" hidden="1">
      <c r="A207" s="142"/>
      <c r="B207" s="168"/>
      <c r="C207" s="30"/>
      <c r="D207" s="25"/>
      <c r="E207" s="31">
        <f>-E206</f>
        <v>-60000</v>
      </c>
      <c r="F207" s="31">
        <f>-F206</f>
        <v>0</v>
      </c>
      <c r="G207" s="31">
        <f>E207+F207</f>
        <v>-60000</v>
      </c>
      <c r="H207" s="32">
        <f>-H206</f>
        <v>-14111.77</v>
      </c>
      <c r="I207" s="32"/>
      <c r="J207" s="33"/>
      <c r="K207" s="33"/>
      <c r="L207" s="141">
        <f>G207-E207</f>
        <v>0</v>
      </c>
      <c r="M207" s="130">
        <f>H207-G207</f>
        <v>45888.229999999996</v>
      </c>
    </row>
    <row r="208" spans="1:13" ht="43.5">
      <c r="A208" s="143"/>
      <c r="B208" s="108" t="s">
        <v>318</v>
      </c>
      <c r="C208" s="30" t="s">
        <v>319</v>
      </c>
      <c r="D208" s="25"/>
      <c r="E208" s="43">
        <v>60000</v>
      </c>
      <c r="F208" s="43">
        <f>SUM(F210)</f>
        <v>0</v>
      </c>
      <c r="G208" s="43">
        <f>E208+F208</f>
        <v>60000</v>
      </c>
      <c r="H208" s="44">
        <f>SUM(H210)</f>
        <v>14111.77</v>
      </c>
      <c r="I208" s="44">
        <f>H208/E208*100</f>
        <v>23.519616666666668</v>
      </c>
      <c r="J208" s="33">
        <f>I208-100</f>
        <v>-76.48038333333334</v>
      </c>
      <c r="K208" s="33">
        <f>E208-H208</f>
        <v>45888.229999999996</v>
      </c>
      <c r="L208" s="141">
        <f>G208-E208</f>
        <v>0</v>
      </c>
      <c r="M208" s="130">
        <f>H208-G208</f>
        <v>-45888.229999999996</v>
      </c>
    </row>
    <row r="209" spans="1:13" ht="12.75" hidden="1">
      <c r="A209" s="143"/>
      <c r="B209" s="108"/>
      <c r="C209" s="30"/>
      <c r="D209" s="25"/>
      <c r="E209" s="43">
        <f>-E208</f>
        <v>-60000</v>
      </c>
      <c r="F209" s="43">
        <f>-F208</f>
        <v>0</v>
      </c>
      <c r="G209" s="43">
        <f>E209+F209</f>
        <v>-60000</v>
      </c>
      <c r="H209" s="44">
        <f>-H208</f>
        <v>-14111.77</v>
      </c>
      <c r="I209" s="44"/>
      <c r="J209" s="33"/>
      <c r="K209" s="33"/>
      <c r="L209" s="141">
        <f>G209-E209</f>
        <v>0</v>
      </c>
      <c r="M209" s="130">
        <f>H209-G209</f>
        <v>45888.229999999996</v>
      </c>
    </row>
    <row r="210" spans="1:13" ht="15">
      <c r="A210" s="143"/>
      <c r="B210" s="48" t="s">
        <v>320</v>
      </c>
      <c r="C210" s="30"/>
      <c r="D210" s="25" t="s">
        <v>321</v>
      </c>
      <c r="E210" s="49">
        <v>60000</v>
      </c>
      <c r="F210" s="49"/>
      <c r="G210" s="49">
        <f>E210+F210</f>
        <v>60000</v>
      </c>
      <c r="H210" s="33">
        <v>14111.77</v>
      </c>
      <c r="I210" s="33">
        <f>H210/E210*100</f>
        <v>23.519616666666668</v>
      </c>
      <c r="J210" s="33">
        <f>I210-100</f>
        <v>-76.48038333333334</v>
      </c>
      <c r="K210" s="33">
        <f>E210-H210</f>
        <v>45888.229999999996</v>
      </c>
      <c r="L210" s="141">
        <f>G210-E210</f>
        <v>0</v>
      </c>
      <c r="M210" s="130">
        <f>H210-G210</f>
        <v>-45888.229999999996</v>
      </c>
    </row>
    <row r="211" spans="1:13" ht="15">
      <c r="A211" s="139" t="s">
        <v>131</v>
      </c>
      <c r="B211" s="168" t="s">
        <v>132</v>
      </c>
      <c r="C211" s="30"/>
      <c r="D211" s="25"/>
      <c r="E211" s="31">
        <v>290700</v>
      </c>
      <c r="F211" s="31">
        <f>F213</f>
        <v>0</v>
      </c>
      <c r="G211" s="31">
        <f>E211+F211</f>
        <v>290700</v>
      </c>
      <c r="H211" s="32">
        <f>H213</f>
        <v>0</v>
      </c>
      <c r="I211" s="32">
        <f>H211/E211*100</f>
        <v>0</v>
      </c>
      <c r="J211" s="33">
        <f>I211-100</f>
        <v>-100</v>
      </c>
      <c r="K211" s="33">
        <f>E211-H211</f>
        <v>290700</v>
      </c>
      <c r="L211" s="141">
        <f>G211-E211</f>
        <v>0</v>
      </c>
      <c r="M211" s="130">
        <f>H211-G211</f>
        <v>-290700</v>
      </c>
    </row>
    <row r="212" spans="1:13" ht="12.75" hidden="1">
      <c r="A212" s="142"/>
      <c r="B212" s="168"/>
      <c r="C212" s="30"/>
      <c r="D212" s="25"/>
      <c r="E212" s="31">
        <f>-E211</f>
        <v>-290700</v>
      </c>
      <c r="F212" s="31">
        <f>-F211</f>
        <v>0</v>
      </c>
      <c r="G212" s="31">
        <f>E212+F212</f>
        <v>-290700</v>
      </c>
      <c r="H212" s="32">
        <f>-H211</f>
        <v>0</v>
      </c>
      <c r="I212" s="32"/>
      <c r="J212" s="33"/>
      <c r="K212" s="33"/>
      <c r="L212" s="141">
        <f>G212-E212</f>
        <v>0</v>
      </c>
      <c r="M212" s="130">
        <f>H212-G212</f>
        <v>290700</v>
      </c>
    </row>
    <row r="213" spans="1:13" ht="15">
      <c r="A213" s="143"/>
      <c r="B213" s="108" t="s">
        <v>322</v>
      </c>
      <c r="C213" s="30" t="s">
        <v>323</v>
      </c>
      <c r="D213" s="25"/>
      <c r="E213" s="43">
        <v>290700</v>
      </c>
      <c r="F213" s="43">
        <f>SUM(F215:F216)</f>
        <v>0</v>
      </c>
      <c r="G213" s="43">
        <f>E213+F213</f>
        <v>290700</v>
      </c>
      <c r="H213" s="44">
        <f>SUM(H215:H216)</f>
        <v>0</v>
      </c>
      <c r="I213" s="44">
        <f>H213/E213*100</f>
        <v>0</v>
      </c>
      <c r="J213" s="33">
        <f>I213-100</f>
        <v>-100</v>
      </c>
      <c r="K213" s="33">
        <f>E213-H213</f>
        <v>290700</v>
      </c>
      <c r="L213" s="141">
        <f>G213-E213</f>
        <v>0</v>
      </c>
      <c r="M213" s="130">
        <f>H213-G213</f>
        <v>-290700</v>
      </c>
    </row>
    <row r="214" spans="1:13" ht="12.75" hidden="1">
      <c r="A214" s="143"/>
      <c r="B214" s="108"/>
      <c r="C214" s="30"/>
      <c r="D214" s="25"/>
      <c r="E214" s="43">
        <v>-290700</v>
      </c>
      <c r="F214" s="43">
        <f>-F213</f>
        <v>0</v>
      </c>
      <c r="G214" s="43">
        <f>E214+F214</f>
        <v>-290700</v>
      </c>
      <c r="H214" s="44">
        <f>-H213</f>
        <v>0</v>
      </c>
      <c r="I214" s="44"/>
      <c r="J214" s="33"/>
      <c r="K214" s="33"/>
      <c r="L214" s="141">
        <f>G214-E214</f>
        <v>0</v>
      </c>
      <c r="M214" s="130">
        <f>H214-G214</f>
        <v>290700</v>
      </c>
    </row>
    <row r="215" spans="1:15" ht="15">
      <c r="A215" s="143"/>
      <c r="B215" s="48" t="s">
        <v>324</v>
      </c>
      <c r="C215" s="30"/>
      <c r="D215" s="25" t="s">
        <v>325</v>
      </c>
      <c r="E215" s="49">
        <v>90700</v>
      </c>
      <c r="F215"/>
      <c r="G215" s="49">
        <f>E215+F215</f>
        <v>90700</v>
      </c>
      <c r="H215" s="33">
        <v>0</v>
      </c>
      <c r="I215" s="33">
        <f>H215/E215*100</f>
        <v>0</v>
      </c>
      <c r="J215" s="33">
        <f>I215-100</f>
        <v>-100</v>
      </c>
      <c r="K215" s="33">
        <f>E215-H215</f>
        <v>90700</v>
      </c>
      <c r="L215" s="141">
        <f>G215-E215</f>
        <v>0</v>
      </c>
      <c r="M215" s="130">
        <f>H215-G215</f>
        <v>-90700</v>
      </c>
      <c r="O215" s="97">
        <f>G215-30000</f>
        <v>60700</v>
      </c>
    </row>
    <row r="216" spans="1:14" ht="29.25">
      <c r="A216" s="143"/>
      <c r="B216" s="48" t="s">
        <v>326</v>
      </c>
      <c r="C216" s="30"/>
      <c r="D216" s="25" t="s">
        <v>327</v>
      </c>
      <c r="E216" s="49">
        <v>200000</v>
      </c>
      <c r="F216" s="49"/>
      <c r="G216" s="49">
        <f>E216+F216</f>
        <v>200000</v>
      </c>
      <c r="H216" s="33"/>
      <c r="I216" s="33">
        <f>H216/E216*100</f>
        <v>0</v>
      </c>
      <c r="J216" s="33">
        <f>I216-100</f>
        <v>-100</v>
      </c>
      <c r="K216" s="33">
        <f>E216-H216</f>
        <v>200000</v>
      </c>
      <c r="L216" s="141">
        <f>G216-E216</f>
        <v>0</v>
      </c>
      <c r="M216" s="130">
        <f>H216-G216</f>
        <v>-200000</v>
      </c>
      <c r="N216" s="97">
        <f>G216</f>
        <v>200000</v>
      </c>
    </row>
    <row r="217" spans="1:13" ht="15">
      <c r="A217" s="139" t="s">
        <v>145</v>
      </c>
      <c r="B217" s="168" t="s">
        <v>146</v>
      </c>
      <c r="C217" s="30"/>
      <c r="D217" s="25"/>
      <c r="E217" s="31">
        <f>E219+E242+E255+E277+E300+E309+E328+E332+E340</f>
        <v>11945865</v>
      </c>
      <c r="F217" s="31">
        <f>F219+F242+F255+F277+F300+F309+F328+F332+F340</f>
        <v>0</v>
      </c>
      <c r="G217" s="31">
        <f>E217+F217</f>
        <v>11945865</v>
      </c>
      <c r="H217" s="32">
        <f>H219+H242+H255+H277+H300+H309+H328+H332+H340</f>
        <v>5250486.760000001</v>
      </c>
      <c r="I217" s="32">
        <f>H217/E217*100</f>
        <v>43.95233631051415</v>
      </c>
      <c r="J217" s="33">
        <f>I217-100</f>
        <v>-56.04766368948585</v>
      </c>
      <c r="K217" s="33">
        <f>E217-H217</f>
        <v>6695378.239999999</v>
      </c>
      <c r="L217" s="141">
        <f>G217-E217</f>
        <v>0</v>
      </c>
      <c r="M217" s="130">
        <f>H217-G217</f>
        <v>-6695378.239999999</v>
      </c>
    </row>
    <row r="218" spans="1:13" ht="12.75" hidden="1">
      <c r="A218" s="142"/>
      <c r="B218" s="168"/>
      <c r="C218" s="30"/>
      <c r="D218" s="25"/>
      <c r="E218" s="31">
        <f>-E217</f>
        <v>-11945865</v>
      </c>
      <c r="F218" s="31">
        <f>-F217</f>
        <v>0</v>
      </c>
      <c r="G218" s="31">
        <f>E218+F218</f>
        <v>-11945865</v>
      </c>
      <c r="H218" s="32">
        <f>-H217</f>
        <v>-5250486.760000001</v>
      </c>
      <c r="I218" s="32"/>
      <c r="J218" s="33"/>
      <c r="K218" s="33"/>
      <c r="L218" s="141">
        <f>G218-E218</f>
        <v>0</v>
      </c>
      <c r="M218" s="130">
        <f>H218-G218</f>
        <v>6695378.239999999</v>
      </c>
    </row>
    <row r="219" spans="1:13" ht="15">
      <c r="A219" s="143"/>
      <c r="B219" s="108" t="s">
        <v>147</v>
      </c>
      <c r="C219" s="30" t="s">
        <v>148</v>
      </c>
      <c r="D219" s="25"/>
      <c r="E219" s="43">
        <f>SUM(E221:E241)</f>
        <v>7182565</v>
      </c>
      <c r="F219" s="43">
        <f>SUM(F221:F241)</f>
        <v>0</v>
      </c>
      <c r="G219" s="43">
        <f>E219+F219</f>
        <v>7182565</v>
      </c>
      <c r="H219" s="44">
        <f>SUM(H221:H241)</f>
        <v>2895998.0700000003</v>
      </c>
      <c r="I219" s="44">
        <f>H219/E219*100</f>
        <v>40.31983100744651</v>
      </c>
      <c r="J219" s="33">
        <f>I219-100</f>
        <v>-59.68016899255349</v>
      </c>
      <c r="K219" s="33">
        <f>E219-H219</f>
        <v>4286566.93</v>
      </c>
      <c r="L219" s="141">
        <f>G219-E219</f>
        <v>0</v>
      </c>
      <c r="M219" s="130">
        <f>H219-G219</f>
        <v>-4286566.93</v>
      </c>
    </row>
    <row r="220" spans="1:13" ht="12.75" hidden="1">
      <c r="A220" s="143"/>
      <c r="B220" s="108"/>
      <c r="C220" s="30"/>
      <c r="D220" s="25"/>
      <c r="E220" s="43">
        <f>-E219</f>
        <v>-7182565</v>
      </c>
      <c r="F220" s="43">
        <f>-F219</f>
        <v>0</v>
      </c>
      <c r="G220" s="43">
        <f>E220+F220</f>
        <v>-7182565</v>
      </c>
      <c r="H220" s="44">
        <f>-H219</f>
        <v>-2895998.0700000003</v>
      </c>
      <c r="I220" s="44"/>
      <c r="J220" s="33"/>
      <c r="K220" s="33"/>
      <c r="L220" s="141">
        <f>G220-E220</f>
        <v>0</v>
      </c>
      <c r="M220" s="130">
        <f>H220-G220</f>
        <v>4286566.93</v>
      </c>
    </row>
    <row r="221" spans="1:13" ht="29.25">
      <c r="A221" s="143"/>
      <c r="B221" s="48" t="s">
        <v>253</v>
      </c>
      <c r="C221" s="30"/>
      <c r="D221" s="25" t="s">
        <v>254</v>
      </c>
      <c r="E221" s="49">
        <v>185468</v>
      </c>
      <c r="F221" s="49"/>
      <c r="G221" s="49">
        <f>E221+F221</f>
        <v>185468</v>
      </c>
      <c r="H221" s="33">
        <v>87734.74</v>
      </c>
      <c r="I221" s="33">
        <f>H221/E221*100</f>
        <v>47.3045161429465</v>
      </c>
      <c r="J221" s="33">
        <f>I221-100</f>
        <v>-52.6954838570535</v>
      </c>
      <c r="K221" s="33">
        <f>E221-H221</f>
        <v>97733.26</v>
      </c>
      <c r="L221" s="141">
        <f>G221-E221</f>
        <v>0</v>
      </c>
      <c r="M221" s="130">
        <f>H221-G221</f>
        <v>-97733.26</v>
      </c>
    </row>
    <row r="222" spans="1:13" ht="15">
      <c r="A222" s="143"/>
      <c r="B222" s="48" t="s">
        <v>255</v>
      </c>
      <c r="C222" s="30"/>
      <c r="D222" s="25" t="s">
        <v>256</v>
      </c>
      <c r="E222" s="49">
        <v>2756196</v>
      </c>
      <c r="F222" s="49"/>
      <c r="G222" s="49">
        <f>E222+F222</f>
        <v>2756196</v>
      </c>
      <c r="H222" s="33">
        <v>1328226.38</v>
      </c>
      <c r="I222" s="33">
        <f>H222/E222*100</f>
        <v>48.19056337067465</v>
      </c>
      <c r="J222" s="33">
        <f>I222-100</f>
        <v>-51.80943662932535</v>
      </c>
      <c r="K222" s="33">
        <f>E222-H222</f>
        <v>1427969.62</v>
      </c>
      <c r="L222" s="141">
        <f>G222-E222</f>
        <v>0</v>
      </c>
      <c r="M222" s="130">
        <f>H222-G222</f>
        <v>-1427969.62</v>
      </c>
    </row>
    <row r="223" spans="1:13" ht="15">
      <c r="A223" s="143"/>
      <c r="B223" s="48" t="s">
        <v>257</v>
      </c>
      <c r="C223" s="30"/>
      <c r="D223" s="25" t="s">
        <v>258</v>
      </c>
      <c r="E223" s="49">
        <v>233825</v>
      </c>
      <c r="F223" s="49"/>
      <c r="G223" s="49">
        <f>E223+F223</f>
        <v>233825</v>
      </c>
      <c r="H223" s="33">
        <v>204278.46</v>
      </c>
      <c r="I223" s="33">
        <f>H223/E223*100</f>
        <v>87.36382337218005</v>
      </c>
      <c r="J223" s="33">
        <f>I223-100</f>
        <v>-12.63617662781995</v>
      </c>
      <c r="K223" s="33">
        <f>E223-H223</f>
        <v>29546.540000000008</v>
      </c>
      <c r="L223" s="141">
        <f>G223-E223</f>
        <v>0</v>
      </c>
      <c r="M223" s="130">
        <f>H223-G223</f>
        <v>-29546.540000000008</v>
      </c>
    </row>
    <row r="224" spans="1:13" ht="15">
      <c r="A224" s="143"/>
      <c r="B224" s="48" t="s">
        <v>259</v>
      </c>
      <c r="C224" s="30"/>
      <c r="D224" s="25" t="s">
        <v>260</v>
      </c>
      <c r="E224" s="49">
        <v>475242</v>
      </c>
      <c r="F224" s="49"/>
      <c r="G224" s="49">
        <f>E224+F224</f>
        <v>475242</v>
      </c>
      <c r="H224" s="33">
        <v>235513.31</v>
      </c>
      <c r="I224" s="33">
        <f>H224/E224*100</f>
        <v>49.55650174016606</v>
      </c>
      <c r="J224" s="33">
        <f>I224-100</f>
        <v>-50.44349825983394</v>
      </c>
      <c r="K224" s="33">
        <f>E224-H224</f>
        <v>239728.69</v>
      </c>
      <c r="L224" s="141">
        <f>G224-E224</f>
        <v>0</v>
      </c>
      <c r="M224" s="130">
        <f>H224-G224</f>
        <v>-239728.69</v>
      </c>
    </row>
    <row r="225" spans="1:13" ht="15">
      <c r="A225" s="143"/>
      <c r="B225" s="48" t="s">
        <v>261</v>
      </c>
      <c r="C225" s="30"/>
      <c r="D225" s="25" t="s">
        <v>262</v>
      </c>
      <c r="E225" s="49">
        <v>75901</v>
      </c>
      <c r="F225" s="49"/>
      <c r="G225" s="49">
        <f>E225+F225</f>
        <v>75901</v>
      </c>
      <c r="H225" s="33">
        <v>38127.87</v>
      </c>
      <c r="I225" s="33">
        <f>H225/E225*100</f>
        <v>50.23368598569189</v>
      </c>
      <c r="J225" s="33">
        <f>I225-100</f>
        <v>-49.76631401430811</v>
      </c>
      <c r="K225" s="33">
        <f>E225-H225</f>
        <v>37773.13</v>
      </c>
      <c r="L225" s="141">
        <f>G225-E225</f>
        <v>0</v>
      </c>
      <c r="M225" s="130">
        <f>H225-G225</f>
        <v>-37773.13</v>
      </c>
    </row>
    <row r="226" spans="1:13" ht="12.75" hidden="1">
      <c r="A226" s="143"/>
      <c r="B226" s="48" t="s">
        <v>263</v>
      </c>
      <c r="C226" s="30"/>
      <c r="D226" s="25" t="s">
        <v>264</v>
      </c>
      <c r="E226" s="49">
        <v>0</v>
      </c>
      <c r="F226" s="49"/>
      <c r="G226" s="49">
        <f>E226+F226</f>
        <v>0</v>
      </c>
      <c r="H226" s="33"/>
      <c r="I226" s="33"/>
      <c r="J226" s="33"/>
      <c r="K226" s="33"/>
      <c r="L226" s="141">
        <f>G226-E226</f>
        <v>0</v>
      </c>
      <c r="M226" s="130">
        <f>H226-G226</f>
        <v>0</v>
      </c>
    </row>
    <row r="227" spans="1:13" ht="15">
      <c r="A227" s="143"/>
      <c r="B227" s="48" t="s">
        <v>216</v>
      </c>
      <c r="C227" s="30"/>
      <c r="D227" s="25" t="s">
        <v>217</v>
      </c>
      <c r="E227" s="49">
        <v>120000</v>
      </c>
      <c r="F227" s="49"/>
      <c r="G227" s="49">
        <f>E227+F227</f>
        <v>120000</v>
      </c>
      <c r="H227" s="33">
        <v>69262.23</v>
      </c>
      <c r="I227" s="33">
        <f>H227/E227*100</f>
        <v>57.718525</v>
      </c>
      <c r="J227" s="33">
        <f>I227-100</f>
        <v>-42.281475</v>
      </c>
      <c r="K227" s="33">
        <f>E227-H227</f>
        <v>50737.770000000004</v>
      </c>
      <c r="L227" s="141">
        <f>G227-E227</f>
        <v>0</v>
      </c>
      <c r="M227" s="130">
        <f>H227-G227</f>
        <v>-50737.770000000004</v>
      </c>
    </row>
    <row r="228" spans="1:16" s="150" customFormat="1" ht="29.25">
      <c r="A228" s="143"/>
      <c r="B228" s="48" t="s">
        <v>328</v>
      </c>
      <c r="C228" s="30"/>
      <c r="D228" s="25" t="s">
        <v>329</v>
      </c>
      <c r="E228" s="49">
        <v>26080</v>
      </c>
      <c r="F228" s="49"/>
      <c r="G228" s="49">
        <f>E228+F228</f>
        <v>26080</v>
      </c>
      <c r="H228" s="33">
        <v>11331.59</v>
      </c>
      <c r="I228" s="33">
        <f>H228/E228*100</f>
        <v>43.449348159509206</v>
      </c>
      <c r="J228" s="33">
        <f>I228-100</f>
        <v>-56.550651840490794</v>
      </c>
      <c r="K228" s="33">
        <f>E228-H228</f>
        <v>14748.41</v>
      </c>
      <c r="L228" s="141">
        <f>G228-E228</f>
        <v>0</v>
      </c>
      <c r="M228" s="130">
        <f>H228-G228</f>
        <v>-14748.41</v>
      </c>
      <c r="P228" s="151"/>
    </row>
    <row r="229" spans="1:13" ht="15">
      <c r="A229" s="143"/>
      <c r="B229" s="92" t="s">
        <v>288</v>
      </c>
      <c r="C229" s="84"/>
      <c r="D229" s="85" t="s">
        <v>289</v>
      </c>
      <c r="E229" s="93">
        <v>126700</v>
      </c>
      <c r="F229" s="93"/>
      <c r="G229" s="93">
        <f>E229+F229</f>
        <v>126700</v>
      </c>
      <c r="H229" s="88">
        <v>75439.71</v>
      </c>
      <c r="I229" s="88">
        <f>H229/E229*100</f>
        <v>59.54199684293607</v>
      </c>
      <c r="J229" s="88">
        <f>I229-100</f>
        <v>-40.45800315706393</v>
      </c>
      <c r="K229" s="33">
        <f>E229-H229</f>
        <v>51260.28999999999</v>
      </c>
      <c r="L229" s="141">
        <f>G229-E229</f>
        <v>0</v>
      </c>
      <c r="M229" s="130">
        <f>H229-G229</f>
        <v>-51260.28999999999</v>
      </c>
    </row>
    <row r="230" spans="1:13" ht="15">
      <c r="A230" s="143"/>
      <c r="B230" s="48" t="s">
        <v>230</v>
      </c>
      <c r="C230" s="30"/>
      <c r="D230" s="25" t="s">
        <v>231</v>
      </c>
      <c r="E230" s="49">
        <v>28500</v>
      </c>
      <c r="F230"/>
      <c r="G230" s="49">
        <f>E230+F230</f>
        <v>28500</v>
      </c>
      <c r="H230" s="33">
        <v>5067.49</v>
      </c>
      <c r="I230" s="33">
        <f>H230/E230*100</f>
        <v>17.78066666666667</v>
      </c>
      <c r="J230" s="33">
        <f>I230-100</f>
        <v>-82.21933333333334</v>
      </c>
      <c r="K230" s="33">
        <f>E230-H230</f>
        <v>23432.510000000002</v>
      </c>
      <c r="L230" s="141">
        <f>G230-E230</f>
        <v>0</v>
      </c>
      <c r="M230" s="130">
        <f>H230-G230</f>
        <v>-23432.510000000002</v>
      </c>
    </row>
    <row r="231" spans="1:13" ht="15">
      <c r="A231" s="143"/>
      <c r="B231" s="48" t="s">
        <v>265</v>
      </c>
      <c r="C231" s="30"/>
      <c r="D231" s="25" t="s">
        <v>266</v>
      </c>
      <c r="E231" s="49">
        <v>4000</v>
      </c>
      <c r="F231" s="49"/>
      <c r="G231" s="49">
        <f>E231+F231</f>
        <v>4000</v>
      </c>
      <c r="H231" s="33">
        <v>6021</v>
      </c>
      <c r="I231" s="33">
        <f>H231/E231*100</f>
        <v>150.525</v>
      </c>
      <c r="J231" s="33">
        <f>I231-100</f>
        <v>50.525000000000006</v>
      </c>
      <c r="K231" s="33">
        <f>E231-H231</f>
        <v>-2021</v>
      </c>
      <c r="L231" s="141">
        <f>G231-E231</f>
        <v>0</v>
      </c>
      <c r="M231" s="130">
        <f>H231-G231</f>
        <v>2021</v>
      </c>
    </row>
    <row r="232" spans="1:13" ht="15">
      <c r="A232" s="143"/>
      <c r="B232" s="48" t="s">
        <v>232</v>
      </c>
      <c r="C232" s="30"/>
      <c r="D232" s="25" t="s">
        <v>233</v>
      </c>
      <c r="E232" s="49">
        <v>110890</v>
      </c>
      <c r="F232" s="49"/>
      <c r="G232" s="49">
        <f>E232+F232</f>
        <v>110890</v>
      </c>
      <c r="H232" s="33">
        <v>43965.62</v>
      </c>
      <c r="I232" s="33">
        <f>H232/E232*100</f>
        <v>39.64795743529624</v>
      </c>
      <c r="J232" s="33">
        <f>I232-100</f>
        <v>-60.35204256470376</v>
      </c>
      <c r="K232" s="33">
        <f>E232-H232</f>
        <v>66924.38</v>
      </c>
      <c r="L232" s="141">
        <f>G232-E232</f>
        <v>0</v>
      </c>
      <c r="M232" s="130">
        <f>H232-G232</f>
        <v>-66924.38</v>
      </c>
    </row>
    <row r="233" spans="1:13" ht="15">
      <c r="A233" s="143"/>
      <c r="B233" s="48" t="s">
        <v>290</v>
      </c>
      <c r="C233" s="30"/>
      <c r="D233" s="25" t="s">
        <v>291</v>
      </c>
      <c r="E233" s="49">
        <v>5500</v>
      </c>
      <c r="F233" s="49"/>
      <c r="G233" s="49">
        <f>E233+F233</f>
        <v>5500</v>
      </c>
      <c r="H233" s="33">
        <v>2144.76</v>
      </c>
      <c r="I233" s="33">
        <f>H233/E233*100</f>
        <v>38.995636363636365</v>
      </c>
      <c r="J233" s="33">
        <f>I233-100</f>
        <v>-61.004363636363635</v>
      </c>
      <c r="K233" s="33">
        <f>E233-H233</f>
        <v>3355.24</v>
      </c>
      <c r="L233" s="141">
        <f>G233-E233</f>
        <v>0</v>
      </c>
      <c r="M233" s="130">
        <f>H233-G233</f>
        <v>-3355.24</v>
      </c>
    </row>
    <row r="234" spans="1:13" ht="43.5">
      <c r="A234" s="143"/>
      <c r="B234" s="48" t="s">
        <v>267</v>
      </c>
      <c r="C234" s="30"/>
      <c r="D234" s="25" t="s">
        <v>268</v>
      </c>
      <c r="E234" s="49">
        <v>7600</v>
      </c>
      <c r="F234" s="49"/>
      <c r="G234" s="49">
        <f>E234+F234</f>
        <v>7600</v>
      </c>
      <c r="H234" s="33">
        <v>4217.44</v>
      </c>
      <c r="I234" s="33">
        <f>H234/E234*100</f>
        <v>55.49263157894736</v>
      </c>
      <c r="J234" s="33">
        <f>I234-100</f>
        <v>-44.50736842105264</v>
      </c>
      <c r="K234" s="33">
        <f>E234-H234</f>
        <v>3382.5600000000004</v>
      </c>
      <c r="L234" s="141">
        <f>G234-E234</f>
        <v>0</v>
      </c>
      <c r="M234" s="130">
        <f>H234-G234</f>
        <v>-3382.5600000000004</v>
      </c>
    </row>
    <row r="235" spans="1:13" ht="29.25">
      <c r="A235" s="143"/>
      <c r="B235" s="48" t="s">
        <v>269</v>
      </c>
      <c r="C235" s="30"/>
      <c r="D235" s="25" t="s">
        <v>270</v>
      </c>
      <c r="E235" s="49">
        <v>17500</v>
      </c>
      <c r="F235" s="49"/>
      <c r="G235" s="49">
        <f>E235+F235</f>
        <v>17500</v>
      </c>
      <c r="H235" s="33">
        <v>5845.72</v>
      </c>
      <c r="I235" s="33">
        <f>H235/E235*100</f>
        <v>33.404114285714286</v>
      </c>
      <c r="J235" s="33">
        <f>I235-100</f>
        <v>-66.59588571428571</v>
      </c>
      <c r="K235" s="33">
        <f>E235-H235</f>
        <v>11654.279999999999</v>
      </c>
      <c r="L235" s="141">
        <f>G235-E235</f>
        <v>0</v>
      </c>
      <c r="M235" s="130">
        <f>H235-G235</f>
        <v>-11654.279999999999</v>
      </c>
    </row>
    <row r="236" spans="1:13" ht="15">
      <c r="A236" s="143"/>
      <c r="B236" s="48" t="s">
        <v>283</v>
      </c>
      <c r="C236" s="30"/>
      <c r="D236" s="25" t="s">
        <v>272</v>
      </c>
      <c r="E236" s="49">
        <v>12400</v>
      </c>
      <c r="F236" s="49"/>
      <c r="G236" s="49">
        <f>E236+F236</f>
        <v>12400</v>
      </c>
      <c r="H236" s="33">
        <v>9281.84</v>
      </c>
      <c r="I236" s="33">
        <f>H236/E236*100</f>
        <v>74.85354838709678</v>
      </c>
      <c r="J236" s="33">
        <f>I236-100</f>
        <v>-25.14645161290322</v>
      </c>
      <c r="K236" s="33">
        <f>E236-H236</f>
        <v>3118.16</v>
      </c>
      <c r="L236" s="141">
        <f>G236-E236</f>
        <v>0</v>
      </c>
      <c r="M236" s="130">
        <f>H236-G236</f>
        <v>-3118.16</v>
      </c>
    </row>
    <row r="237" spans="1:13" ht="29.25">
      <c r="A237" s="143"/>
      <c r="B237" s="48" t="s">
        <v>273</v>
      </c>
      <c r="C237" s="30"/>
      <c r="D237" s="25" t="s">
        <v>274</v>
      </c>
      <c r="E237" s="49">
        <v>204490</v>
      </c>
      <c r="F237" s="49"/>
      <c r="G237" s="49">
        <f>E237+F237</f>
        <v>204490</v>
      </c>
      <c r="H237" s="33">
        <v>144195</v>
      </c>
      <c r="I237" s="33">
        <f>H237/E237*100</f>
        <v>70.51445058438065</v>
      </c>
      <c r="J237" s="33">
        <f>I237-100</f>
        <v>-29.485549415619346</v>
      </c>
      <c r="K237" s="33">
        <f>E237-H237</f>
        <v>60295</v>
      </c>
      <c r="L237" s="141">
        <f>G237-E237</f>
        <v>0</v>
      </c>
      <c r="M237" s="130">
        <f>H237-G237</f>
        <v>-60295</v>
      </c>
    </row>
    <row r="238" spans="1:13" ht="29.25">
      <c r="A238" s="143"/>
      <c r="B238" s="48" t="s">
        <v>330</v>
      </c>
      <c r="C238" s="30"/>
      <c r="D238" s="25" t="s">
        <v>276</v>
      </c>
      <c r="E238" s="49">
        <v>6650</v>
      </c>
      <c r="F238" s="49"/>
      <c r="G238" s="49">
        <f>E238+F238</f>
        <v>6650</v>
      </c>
      <c r="H238" s="33">
        <v>430</v>
      </c>
      <c r="I238" s="33">
        <f>H238/E238*100</f>
        <v>6.466165413533835</v>
      </c>
      <c r="J238" s="33">
        <f>I238-100</f>
        <v>-93.53383458646617</v>
      </c>
      <c r="K238" s="33">
        <f>E238-H238</f>
        <v>6220</v>
      </c>
      <c r="L238" s="141">
        <f>G238-E238</f>
        <v>0</v>
      </c>
      <c r="M238" s="130">
        <f>H238-G238</f>
        <v>-6220</v>
      </c>
    </row>
    <row r="239" spans="1:13" ht="43.5">
      <c r="A239" s="143"/>
      <c r="B239" s="48" t="s">
        <v>220</v>
      </c>
      <c r="C239" s="30"/>
      <c r="D239" s="25" t="s">
        <v>221</v>
      </c>
      <c r="E239" s="49">
        <v>5700</v>
      </c>
      <c r="F239" s="49"/>
      <c r="G239" s="49">
        <f>E239+F239</f>
        <v>5700</v>
      </c>
      <c r="H239" s="33">
        <v>1002.39</v>
      </c>
      <c r="I239" s="33">
        <f>H239/E239*100</f>
        <v>17.58578947368421</v>
      </c>
      <c r="J239" s="33">
        <f>I239-100</f>
        <v>-82.4142105263158</v>
      </c>
      <c r="K239" s="33">
        <f>E239-H239</f>
        <v>4697.61</v>
      </c>
      <c r="L239" s="141">
        <f>G239-E239</f>
        <v>0</v>
      </c>
      <c r="M239" s="130">
        <f>H239-G239</f>
        <v>-4697.61</v>
      </c>
    </row>
    <row r="240" spans="1:13" ht="29.25">
      <c r="A240" s="143"/>
      <c r="B240" s="48" t="s">
        <v>222</v>
      </c>
      <c r="C240" s="30"/>
      <c r="D240" s="25" t="s">
        <v>223</v>
      </c>
      <c r="E240" s="49">
        <v>11950</v>
      </c>
      <c r="F240" s="49"/>
      <c r="G240" s="49">
        <f>E240+F240</f>
        <v>11950</v>
      </c>
      <c r="H240" s="33">
        <v>3507.94</v>
      </c>
      <c r="I240" s="33">
        <f>H240/E240*100</f>
        <v>29.355146443514645</v>
      </c>
      <c r="J240" s="33">
        <f>I240-100</f>
        <v>-70.64485355648536</v>
      </c>
      <c r="K240" s="33">
        <f>E240-H240</f>
        <v>8442.06</v>
      </c>
      <c r="L240" s="141">
        <f>G240-E240</f>
        <v>0</v>
      </c>
      <c r="M240" s="130">
        <f>H240-G240</f>
        <v>-8442.06</v>
      </c>
    </row>
    <row r="241" spans="1:14" ht="29.25">
      <c r="A241" s="143"/>
      <c r="B241" s="48" t="s">
        <v>234</v>
      </c>
      <c r="C241" s="30"/>
      <c r="D241" s="25" t="s">
        <v>235</v>
      </c>
      <c r="E241" s="49">
        <v>2767973</v>
      </c>
      <c r="F241" s="49"/>
      <c r="G241" s="49">
        <f>E241+F241</f>
        <v>2767973</v>
      </c>
      <c r="H241" s="33">
        <v>620404.58</v>
      </c>
      <c r="I241" s="33">
        <f>H241/E241*100</f>
        <v>22.41367889065392</v>
      </c>
      <c r="J241" s="33">
        <f>I241-100</f>
        <v>-77.58632110934607</v>
      </c>
      <c r="K241" s="33">
        <f>E241-H241</f>
        <v>2147568.42</v>
      </c>
      <c r="L241" s="141">
        <f>G241-E241</f>
        <v>0</v>
      </c>
      <c r="M241" s="130">
        <f>H241-G241</f>
        <v>-2147568.42</v>
      </c>
      <c r="N241" s="97">
        <f>G241</f>
        <v>2767973</v>
      </c>
    </row>
    <row r="242" spans="1:13" ht="29.25">
      <c r="A242" s="143"/>
      <c r="B242" s="108" t="s">
        <v>331</v>
      </c>
      <c r="C242" s="30" t="s">
        <v>332</v>
      </c>
      <c r="D242" s="25"/>
      <c r="E242" s="43">
        <f>SUM(E244:E254)</f>
        <v>300654</v>
      </c>
      <c r="F242" s="43">
        <f>SUM(F244:F254)</f>
        <v>0</v>
      </c>
      <c r="G242" s="43">
        <f>E242+F242</f>
        <v>300654</v>
      </c>
      <c r="H242" s="44">
        <f>SUM(H244:H254)</f>
        <v>157220.12999999998</v>
      </c>
      <c r="I242" s="44">
        <f>H242/E242*100</f>
        <v>52.292711888083964</v>
      </c>
      <c r="J242" s="33">
        <f>I242-100</f>
        <v>-47.707288111916036</v>
      </c>
      <c r="K242" s="33">
        <f>E242-H242</f>
        <v>143433.87000000002</v>
      </c>
      <c r="L242" s="141">
        <f>G242-E242</f>
        <v>0</v>
      </c>
      <c r="M242" s="130">
        <f>H242-G242</f>
        <v>-143433.87000000002</v>
      </c>
    </row>
    <row r="243" spans="1:13" ht="12.75" hidden="1">
      <c r="A243" s="143"/>
      <c r="B243" s="108"/>
      <c r="C243" s="30"/>
      <c r="D243" s="25"/>
      <c r="E243" s="43">
        <f>-E242</f>
        <v>-300654</v>
      </c>
      <c r="F243" s="43">
        <f>-F242</f>
        <v>0</v>
      </c>
      <c r="G243" s="43">
        <f>E243+F243</f>
        <v>-300654</v>
      </c>
      <c r="H243" s="44">
        <f>-H242</f>
        <v>-157220.12999999998</v>
      </c>
      <c r="I243" s="44"/>
      <c r="J243" s="33"/>
      <c r="K243" s="33"/>
      <c r="L243" s="141">
        <f>G243-E243</f>
        <v>0</v>
      </c>
      <c r="M243" s="130">
        <f>H243-G243</f>
        <v>143433.87000000002</v>
      </c>
    </row>
    <row r="244" spans="1:13" ht="29.25">
      <c r="A244" s="143"/>
      <c r="B244" s="48" t="s">
        <v>253</v>
      </c>
      <c r="C244" s="30"/>
      <c r="D244" s="25" t="s">
        <v>254</v>
      </c>
      <c r="E244" s="49">
        <v>14162</v>
      </c>
      <c r="F244" s="49"/>
      <c r="G244" s="49">
        <f>E244+F244</f>
        <v>14162</v>
      </c>
      <c r="H244" s="33">
        <v>8540.97</v>
      </c>
      <c r="I244" s="33">
        <f>H244/E244*100</f>
        <v>60.30906651602881</v>
      </c>
      <c r="J244" s="33">
        <f>I244-100</f>
        <v>-39.69093348397119</v>
      </c>
      <c r="K244" s="33">
        <f>E244-H244</f>
        <v>5621.030000000001</v>
      </c>
      <c r="L244" s="141">
        <f>G244-E244</f>
        <v>0</v>
      </c>
      <c r="M244" s="130">
        <f>H244-G244</f>
        <v>-5621.030000000001</v>
      </c>
    </row>
    <row r="245" spans="1:13" ht="15">
      <c r="A245" s="143"/>
      <c r="B245" s="48" t="s">
        <v>255</v>
      </c>
      <c r="C245" s="30"/>
      <c r="D245" s="25" t="s">
        <v>256</v>
      </c>
      <c r="E245" s="49">
        <v>191060</v>
      </c>
      <c r="F245" s="49"/>
      <c r="G245" s="49">
        <f>E245+F245</f>
        <v>191060</v>
      </c>
      <c r="H245" s="33">
        <v>102079.67</v>
      </c>
      <c r="I245" s="33">
        <f>H245/E245*100</f>
        <v>53.428069716319484</v>
      </c>
      <c r="J245" s="33">
        <f>I245-100</f>
        <v>-46.571930283680516</v>
      </c>
      <c r="K245" s="33">
        <f>E245-H245</f>
        <v>88980.33</v>
      </c>
      <c r="L245" s="141">
        <f>G245-E245</f>
        <v>0</v>
      </c>
      <c r="M245" s="130">
        <f>H245-G245</f>
        <v>-88980.33</v>
      </c>
    </row>
    <row r="246" spans="1:13" ht="15">
      <c r="A246" s="143"/>
      <c r="B246" s="48" t="s">
        <v>257</v>
      </c>
      <c r="C246" s="30"/>
      <c r="D246" s="25" t="s">
        <v>258</v>
      </c>
      <c r="E246" s="49">
        <v>17360</v>
      </c>
      <c r="F246" s="49"/>
      <c r="G246" s="49">
        <f>E246+F246</f>
        <v>17360</v>
      </c>
      <c r="H246" s="33">
        <v>13932.34</v>
      </c>
      <c r="I246" s="33">
        <f>H246/E246*100</f>
        <v>80.25541474654378</v>
      </c>
      <c r="J246" s="33">
        <f>I246-100</f>
        <v>-19.744585253456222</v>
      </c>
      <c r="K246" s="33">
        <f>E246-H246</f>
        <v>3427.66</v>
      </c>
      <c r="L246" s="141">
        <f>G246-E246</f>
        <v>0</v>
      </c>
      <c r="M246" s="130">
        <f>H246-G246</f>
        <v>-3427.66</v>
      </c>
    </row>
    <row r="247" spans="1:13" ht="15">
      <c r="A247" s="143"/>
      <c r="B247" s="48" t="s">
        <v>333</v>
      </c>
      <c r="C247" s="30"/>
      <c r="D247" s="25" t="s">
        <v>260</v>
      </c>
      <c r="E247" s="49">
        <v>34062</v>
      </c>
      <c r="F247" s="49"/>
      <c r="G247" s="49">
        <f>E247+F247</f>
        <v>34062</v>
      </c>
      <c r="H247" s="33">
        <v>19095.26</v>
      </c>
      <c r="I247" s="33">
        <f>H247/E247*100</f>
        <v>56.060301802595255</v>
      </c>
      <c r="J247" s="33">
        <f>I247-100</f>
        <v>-43.939698197404745</v>
      </c>
      <c r="K247" s="33">
        <f>E247-H247</f>
        <v>14966.740000000002</v>
      </c>
      <c r="L247" s="141">
        <f>G247-E247</f>
        <v>0</v>
      </c>
      <c r="M247" s="130">
        <f>H247-G247</f>
        <v>-14966.740000000002</v>
      </c>
    </row>
    <row r="248" spans="1:13" ht="15">
      <c r="A248" s="143"/>
      <c r="B248" s="48" t="s">
        <v>261</v>
      </c>
      <c r="C248" s="30"/>
      <c r="D248" s="25" t="s">
        <v>262</v>
      </c>
      <c r="E248" s="49">
        <v>5440</v>
      </c>
      <c r="F248" s="49"/>
      <c r="G248" s="49">
        <f>E248+F248</f>
        <v>5440</v>
      </c>
      <c r="H248" s="33">
        <v>2754.52</v>
      </c>
      <c r="I248" s="33">
        <f>H248/E248*100</f>
        <v>50.63455882352941</v>
      </c>
      <c r="J248" s="33">
        <f>I248-100</f>
        <v>-49.36544117647059</v>
      </c>
      <c r="K248" s="33">
        <f>E248-H248</f>
        <v>2685.48</v>
      </c>
      <c r="L248" s="141">
        <f>G248-E248</f>
        <v>0</v>
      </c>
      <c r="M248" s="130">
        <f>H248-G248</f>
        <v>-2685.48</v>
      </c>
    </row>
    <row r="249" spans="1:13" ht="15">
      <c r="A249" s="143"/>
      <c r="B249" s="48" t="s">
        <v>216</v>
      </c>
      <c r="C249" s="30"/>
      <c r="D249" s="25" t="s">
        <v>217</v>
      </c>
      <c r="E249" s="49">
        <v>15970</v>
      </c>
      <c r="F249" s="49"/>
      <c r="G249" s="49">
        <f>E249+F249</f>
        <v>15970</v>
      </c>
      <c r="H249" s="33">
        <v>608.12</v>
      </c>
      <c r="I249" s="33">
        <f>H249/E249*100</f>
        <v>3.8078897933625546</v>
      </c>
      <c r="J249" s="33">
        <f>I249-100</f>
        <v>-96.19211020663745</v>
      </c>
      <c r="K249" s="33">
        <f>E249-H249</f>
        <v>15361.88</v>
      </c>
      <c r="L249" s="141">
        <f>G249-E249</f>
        <v>0</v>
      </c>
      <c r="M249" s="130">
        <f>H249-G249</f>
        <v>-15361.88</v>
      </c>
    </row>
    <row r="250" spans="1:13" ht="15">
      <c r="A250" s="143"/>
      <c r="B250" s="48" t="s">
        <v>288</v>
      </c>
      <c r="C250" s="30"/>
      <c r="D250" s="25" t="s">
        <v>289</v>
      </c>
      <c r="E250" s="49">
        <v>2000</v>
      </c>
      <c r="F250" s="49"/>
      <c r="G250" s="49">
        <f>E250+F250</f>
        <v>2000</v>
      </c>
      <c r="H250" s="33">
        <v>781.27</v>
      </c>
      <c r="I250" s="33">
        <f>H250/E250*100</f>
        <v>39.0635</v>
      </c>
      <c r="J250" s="33">
        <f>I250-100</f>
        <v>-60.9365</v>
      </c>
      <c r="K250" s="33">
        <f>E250-H250</f>
        <v>1218.73</v>
      </c>
      <c r="L250" s="141">
        <f>G250-E250</f>
        <v>0</v>
      </c>
      <c r="M250" s="130">
        <f>H250-G250</f>
        <v>-1218.73</v>
      </c>
    </row>
    <row r="251" spans="1:13" ht="15">
      <c r="A251" s="143"/>
      <c r="B251" s="48" t="s">
        <v>232</v>
      </c>
      <c r="C251" s="30"/>
      <c r="D251" s="25" t="s">
        <v>233</v>
      </c>
      <c r="E251" s="49">
        <v>6500</v>
      </c>
      <c r="F251" s="49"/>
      <c r="G251" s="49">
        <f>E251+F251</f>
        <v>6500</v>
      </c>
      <c r="H251" s="33">
        <v>540.48</v>
      </c>
      <c r="I251" s="33">
        <f>H251/E251*100</f>
        <v>8.315076923076923</v>
      </c>
      <c r="J251" s="33">
        <f>I251-100</f>
        <v>-91.68492307692307</v>
      </c>
      <c r="K251" s="33">
        <f>E251-H251</f>
        <v>5959.52</v>
      </c>
      <c r="L251" s="141">
        <f>G251-E251</f>
        <v>0</v>
      </c>
      <c r="M251" s="130">
        <f>H251-G251</f>
        <v>-5959.52</v>
      </c>
    </row>
    <row r="252" spans="1:13" ht="29.25">
      <c r="A252" s="143"/>
      <c r="B252" s="48" t="s">
        <v>269</v>
      </c>
      <c r="C252" s="30"/>
      <c r="D252" s="25" t="s">
        <v>270</v>
      </c>
      <c r="E252" s="49">
        <v>1000</v>
      </c>
      <c r="F252" s="49"/>
      <c r="G252" s="49">
        <f>E252+F252</f>
        <v>1000</v>
      </c>
      <c r="H252" s="33">
        <v>0</v>
      </c>
      <c r="I252" s="33">
        <f>H252/E252*100</f>
        <v>0</v>
      </c>
      <c r="J252" s="33">
        <f>I252-100</f>
        <v>-100</v>
      </c>
      <c r="K252" s="33">
        <f>E252-H252</f>
        <v>1000</v>
      </c>
      <c r="L252" s="141">
        <f>G252-E252</f>
        <v>0</v>
      </c>
      <c r="M252" s="130">
        <f>H252-G252</f>
        <v>-1000</v>
      </c>
    </row>
    <row r="253" spans="1:13" ht="12.75" hidden="1">
      <c r="A253" s="143"/>
      <c r="B253" s="48" t="s">
        <v>283</v>
      </c>
      <c r="C253" s="30"/>
      <c r="D253" s="25" t="s">
        <v>272</v>
      </c>
      <c r="E253" s="49">
        <v>0</v>
      </c>
      <c r="F253" s="49"/>
      <c r="G253" s="49">
        <f>E253+F253</f>
        <v>0</v>
      </c>
      <c r="H253" s="33">
        <v>0</v>
      </c>
      <c r="I253" s="33" t="e">
        <f>H253/E253*100</f>
        <v>#DIV/0!</v>
      </c>
      <c r="J253" s="33" t="e">
        <f>I253-100</f>
        <v>#DIV/0!</v>
      </c>
      <c r="K253" s="33">
        <f>E253-H253</f>
        <v>0</v>
      </c>
      <c r="L253" s="141">
        <f>G253-E253</f>
        <v>0</v>
      </c>
      <c r="M253" s="130">
        <f>H253-G253</f>
        <v>0</v>
      </c>
    </row>
    <row r="254" spans="1:13" ht="29.25">
      <c r="A254" s="143"/>
      <c r="B254" s="48" t="s">
        <v>334</v>
      </c>
      <c r="C254" s="30"/>
      <c r="D254" s="25" t="s">
        <v>274</v>
      </c>
      <c r="E254" s="49">
        <v>13100</v>
      </c>
      <c r="F254" s="49"/>
      <c r="G254" s="49">
        <f>E254+F254</f>
        <v>13100</v>
      </c>
      <c r="H254" s="33">
        <v>8887.5</v>
      </c>
      <c r="I254" s="33">
        <f>H254/E254*100</f>
        <v>67.84351145038168</v>
      </c>
      <c r="J254" s="33">
        <f>I254-100</f>
        <v>-32.15648854961832</v>
      </c>
      <c r="K254" s="33">
        <f>E254-H254</f>
        <v>4212.5</v>
      </c>
      <c r="L254" s="141">
        <f>G254-E254</f>
        <v>0</v>
      </c>
      <c r="M254" s="130">
        <f>H254-G254</f>
        <v>-4212.5</v>
      </c>
    </row>
    <row r="255" spans="1:13" ht="15">
      <c r="A255" s="143"/>
      <c r="B255" s="108" t="s">
        <v>149</v>
      </c>
      <c r="C255" s="30" t="s">
        <v>150</v>
      </c>
      <c r="D255" s="25"/>
      <c r="E255" s="43">
        <f>SUM(E257:E276)</f>
        <v>1172861</v>
      </c>
      <c r="F255" s="43">
        <f>SUM(F257:F276)</f>
        <v>0</v>
      </c>
      <c r="G255" s="43">
        <f>E255+F255</f>
        <v>1172861</v>
      </c>
      <c r="H255" s="44">
        <f>SUM(H257:H276)</f>
        <v>567446.7100000001</v>
      </c>
      <c r="I255" s="44">
        <f>H255/E255*100</f>
        <v>48.38141177854836</v>
      </c>
      <c r="J255" s="33">
        <f>I255-100</f>
        <v>-51.61858822145164</v>
      </c>
      <c r="K255" s="33">
        <f>E255-H255</f>
        <v>605414.2899999999</v>
      </c>
      <c r="L255" s="141">
        <f>G255-E255</f>
        <v>0</v>
      </c>
      <c r="M255" s="130">
        <f>H255-G255</f>
        <v>-605414.2899999999</v>
      </c>
    </row>
    <row r="256" spans="1:13" ht="12.75" hidden="1">
      <c r="A256" s="143"/>
      <c r="B256" s="108"/>
      <c r="C256" s="30"/>
      <c r="D256" s="25"/>
      <c r="E256" s="43">
        <f>-E255</f>
        <v>-1172861</v>
      </c>
      <c r="F256" s="43">
        <f>-F255</f>
        <v>0</v>
      </c>
      <c r="G256" s="43">
        <f>E256+F256</f>
        <v>-1172861</v>
      </c>
      <c r="H256" s="44">
        <f>-H255</f>
        <v>-567446.7100000001</v>
      </c>
      <c r="I256" s="44"/>
      <c r="J256" s="33"/>
      <c r="K256" s="33"/>
      <c r="L256" s="141">
        <f>G256-E256</f>
        <v>0</v>
      </c>
      <c r="M256" s="130">
        <f>H256-G256</f>
        <v>605414.2899999999</v>
      </c>
    </row>
    <row r="257" spans="1:13" ht="29.25">
      <c r="A257" s="143"/>
      <c r="B257" s="48" t="s">
        <v>335</v>
      </c>
      <c r="C257" s="30"/>
      <c r="D257" s="25" t="s">
        <v>254</v>
      </c>
      <c r="E257" s="49">
        <v>31128</v>
      </c>
      <c r="F257" s="49"/>
      <c r="G257" s="49">
        <f>E257+F257</f>
        <v>31128</v>
      </c>
      <c r="H257" s="33">
        <v>15854.3</v>
      </c>
      <c r="I257" s="33">
        <f>H257/E257*100</f>
        <v>50.93260087381136</v>
      </c>
      <c r="J257" s="33">
        <f>I257-100</f>
        <v>-49.06739912618864</v>
      </c>
      <c r="K257" s="33">
        <f>E257-H257</f>
        <v>15273.7</v>
      </c>
      <c r="L257" s="141">
        <f>G257-E257</f>
        <v>0</v>
      </c>
      <c r="M257" s="130">
        <f>H257-G257</f>
        <v>-15273.7</v>
      </c>
    </row>
    <row r="258" spans="1:13" ht="15">
      <c r="A258" s="143"/>
      <c r="B258" s="48" t="s">
        <v>255</v>
      </c>
      <c r="C258" s="30"/>
      <c r="D258" s="25" t="s">
        <v>256</v>
      </c>
      <c r="E258" s="49">
        <v>645674</v>
      </c>
      <c r="F258" s="49"/>
      <c r="G258" s="49">
        <f>E258+F258</f>
        <v>645674</v>
      </c>
      <c r="H258" s="33">
        <v>294462.43</v>
      </c>
      <c r="I258" s="33">
        <f>H258/E258*100</f>
        <v>45.60543401159099</v>
      </c>
      <c r="J258" s="33">
        <f>I258-100</f>
        <v>-54.39456598840901</v>
      </c>
      <c r="K258" s="33">
        <f>E258-H258</f>
        <v>351211.57</v>
      </c>
      <c r="L258" s="141">
        <f>G258-E258</f>
        <v>0</v>
      </c>
      <c r="M258" s="130">
        <f>H258-G258</f>
        <v>-351211.57</v>
      </c>
    </row>
    <row r="259" spans="1:13" ht="15">
      <c r="A259" s="143"/>
      <c r="B259" s="48" t="s">
        <v>257</v>
      </c>
      <c r="C259" s="30"/>
      <c r="D259" s="25" t="s">
        <v>258</v>
      </c>
      <c r="E259" s="49">
        <v>52150</v>
      </c>
      <c r="F259" s="49"/>
      <c r="G259" s="49">
        <f>E259+F259</f>
        <v>52150</v>
      </c>
      <c r="H259" s="33">
        <v>40138.69</v>
      </c>
      <c r="I259" s="33">
        <f>H259/E259*100</f>
        <v>76.96776605944392</v>
      </c>
      <c r="J259" s="33">
        <f>I259-100</f>
        <v>-23.032233940556083</v>
      </c>
      <c r="K259" s="33">
        <f>E259-H259</f>
        <v>12011.309999999998</v>
      </c>
      <c r="L259" s="141">
        <f>G259-E259</f>
        <v>0</v>
      </c>
      <c r="M259" s="130">
        <f>H259-G259</f>
        <v>-12011.309999999998</v>
      </c>
    </row>
    <row r="260" spans="1:13" ht="15">
      <c r="A260" s="143"/>
      <c r="B260" s="48" t="s">
        <v>259</v>
      </c>
      <c r="C260" s="30"/>
      <c r="D260" s="25" t="s">
        <v>260</v>
      </c>
      <c r="E260" s="49">
        <v>110450</v>
      </c>
      <c r="F260" s="49"/>
      <c r="G260" s="49">
        <f>E260+F260</f>
        <v>110450</v>
      </c>
      <c r="H260" s="33">
        <v>51716.76</v>
      </c>
      <c r="I260" s="33">
        <f>H260/E260*100</f>
        <v>46.82368492530557</v>
      </c>
      <c r="J260" s="33">
        <f>I260-100</f>
        <v>-53.17631507469443</v>
      </c>
      <c r="K260" s="33">
        <f>E260-H260</f>
        <v>58733.24</v>
      </c>
      <c r="L260" s="141">
        <f>G260-E260</f>
        <v>0</v>
      </c>
      <c r="M260" s="130">
        <f>H260-G260</f>
        <v>-58733.24</v>
      </c>
    </row>
    <row r="261" spans="1:13" ht="15">
      <c r="A261" s="143"/>
      <c r="B261" s="48" t="s">
        <v>261</v>
      </c>
      <c r="C261" s="30"/>
      <c r="D261" s="25" t="s">
        <v>262</v>
      </c>
      <c r="E261" s="49">
        <v>17639</v>
      </c>
      <c r="F261" s="49"/>
      <c r="G261" s="49">
        <f>E261+F261</f>
        <v>17639</v>
      </c>
      <c r="H261" s="33">
        <v>6948.18</v>
      </c>
      <c r="I261" s="33">
        <f>H261/E261*100</f>
        <v>39.391008560576</v>
      </c>
      <c r="J261" s="33">
        <f>I261-100</f>
        <v>-60.608991439424</v>
      </c>
      <c r="K261" s="33">
        <f>E261-H261</f>
        <v>10690.82</v>
      </c>
      <c r="L261" s="141">
        <f>G261-E261</f>
        <v>0</v>
      </c>
      <c r="M261" s="130">
        <f>H261-G261</f>
        <v>-10690.82</v>
      </c>
    </row>
    <row r="262" spans="1:13" ht="15">
      <c r="A262" s="143"/>
      <c r="B262" s="48" t="s">
        <v>263</v>
      </c>
      <c r="C262" s="30"/>
      <c r="D262" s="25" t="s">
        <v>264</v>
      </c>
      <c r="E262" s="49">
        <v>3000</v>
      </c>
      <c r="F262" s="49"/>
      <c r="G262" s="49">
        <f>E262+F262</f>
        <v>3000</v>
      </c>
      <c r="H262" s="33">
        <v>2400</v>
      </c>
      <c r="I262" s="33">
        <f>H262/E262*100</f>
        <v>80</v>
      </c>
      <c r="J262" s="33">
        <f>I262-100</f>
        <v>-20</v>
      </c>
      <c r="K262" s="33">
        <f>E262-H262</f>
        <v>600</v>
      </c>
      <c r="L262" s="141">
        <f>G262-E262</f>
        <v>0</v>
      </c>
      <c r="M262" s="130">
        <f>H262-G262</f>
        <v>-600</v>
      </c>
    </row>
    <row r="263" spans="1:13" ht="15">
      <c r="A263" s="143"/>
      <c r="B263" s="48" t="s">
        <v>216</v>
      </c>
      <c r="C263" s="30"/>
      <c r="D263" s="25" t="s">
        <v>217</v>
      </c>
      <c r="E263" s="49">
        <v>80000</v>
      </c>
      <c r="F263" s="49"/>
      <c r="G263" s="49">
        <f>E263+F263</f>
        <v>80000</v>
      </c>
      <c r="H263" s="33">
        <v>38846.06</v>
      </c>
      <c r="I263" s="33">
        <f>H263/E263*100</f>
        <v>48.557575</v>
      </c>
      <c r="J263" s="33">
        <f>I263-100</f>
        <v>-51.442425</v>
      </c>
      <c r="K263" s="33">
        <f>E263-H263</f>
        <v>41153.94</v>
      </c>
      <c r="L263" s="141">
        <f>G263-E263</f>
        <v>0</v>
      </c>
      <c r="M263" s="130">
        <f>H263-G263</f>
        <v>-41153.94</v>
      </c>
    </row>
    <row r="264" spans="1:13" ht="15">
      <c r="A264" s="143"/>
      <c r="B264" s="48" t="s">
        <v>336</v>
      </c>
      <c r="C264" s="30"/>
      <c r="D264" s="25" t="s">
        <v>337</v>
      </c>
      <c r="E264" s="49">
        <v>117600</v>
      </c>
      <c r="F264" s="49"/>
      <c r="G264" s="49">
        <f>E264+F264</f>
        <v>117600</v>
      </c>
      <c r="H264" s="33">
        <v>44036.15</v>
      </c>
      <c r="I264" s="33">
        <f>H264/E264*100</f>
        <v>37.44570578231293</v>
      </c>
      <c r="J264" s="33">
        <f>I264-100</f>
        <v>-62.55429421768707</v>
      </c>
      <c r="K264" s="33">
        <f>E264-H264</f>
        <v>73563.85</v>
      </c>
      <c r="L264" s="141">
        <f>G264-E264</f>
        <v>0</v>
      </c>
      <c r="M264" s="130">
        <f>H264-G264</f>
        <v>-73563.85</v>
      </c>
    </row>
    <row r="265" spans="1:13" ht="29.25">
      <c r="A265" s="143"/>
      <c r="B265" s="48" t="s">
        <v>328</v>
      </c>
      <c r="C265" s="30"/>
      <c r="D265" s="25" t="s">
        <v>329</v>
      </c>
      <c r="E265" s="49">
        <v>8200</v>
      </c>
      <c r="F265" s="49"/>
      <c r="G265" s="49">
        <f>E265+F265</f>
        <v>8200</v>
      </c>
      <c r="H265" s="33">
        <v>4679.13</v>
      </c>
      <c r="I265" s="33">
        <f>H265/E265*100</f>
        <v>57.062560975609756</v>
      </c>
      <c r="J265" s="33">
        <f>I265-100</f>
        <v>-42.937439024390244</v>
      </c>
      <c r="K265" s="33">
        <f>E265-H265</f>
        <v>3520.87</v>
      </c>
      <c r="L265" s="141">
        <f>G265-E265</f>
        <v>0</v>
      </c>
      <c r="M265" s="130">
        <f>H265-G265</f>
        <v>-3520.87</v>
      </c>
    </row>
    <row r="266" spans="1:13" ht="15">
      <c r="A266" s="143"/>
      <c r="B266" s="48" t="s">
        <v>288</v>
      </c>
      <c r="C266" s="30"/>
      <c r="D266" s="25" t="s">
        <v>289</v>
      </c>
      <c r="E266" s="49">
        <v>22000</v>
      </c>
      <c r="F266" s="49"/>
      <c r="G266" s="49">
        <f>E266+F266</f>
        <v>22000</v>
      </c>
      <c r="H266" s="33">
        <v>11373.17</v>
      </c>
      <c r="I266" s="33">
        <f>H266/E266*100</f>
        <v>51.69622727272727</v>
      </c>
      <c r="J266" s="33">
        <f>I266-100</f>
        <v>-48.30377272727273</v>
      </c>
      <c r="K266" s="33">
        <f>E266-H266</f>
        <v>10626.83</v>
      </c>
      <c r="L266" s="141">
        <f>G266-E266</f>
        <v>0</v>
      </c>
      <c r="M266" s="130">
        <f>H266-G266</f>
        <v>-10626.83</v>
      </c>
    </row>
    <row r="267" spans="1:13" ht="15">
      <c r="A267" s="143"/>
      <c r="B267" s="48" t="s">
        <v>265</v>
      </c>
      <c r="C267" s="30"/>
      <c r="D267" s="25" t="s">
        <v>266</v>
      </c>
      <c r="E267" s="49">
        <v>500</v>
      </c>
      <c r="F267" s="49"/>
      <c r="G267" s="49">
        <f>E267+F267</f>
        <v>500</v>
      </c>
      <c r="H267" s="33">
        <v>1425</v>
      </c>
      <c r="I267" s="33">
        <f>H267/E267*100</f>
        <v>285</v>
      </c>
      <c r="J267" s="33">
        <f>I267-100</f>
        <v>185</v>
      </c>
      <c r="K267" s="33">
        <f>E267-H267</f>
        <v>-925</v>
      </c>
      <c r="L267" s="141">
        <f>G267-E267</f>
        <v>0</v>
      </c>
      <c r="M267" s="130">
        <f>H267-G267</f>
        <v>925</v>
      </c>
    </row>
    <row r="268" spans="1:13" ht="15">
      <c r="A268" s="143"/>
      <c r="B268" s="48" t="s">
        <v>232</v>
      </c>
      <c r="C268" s="30"/>
      <c r="D268" s="25" t="s">
        <v>233</v>
      </c>
      <c r="E268" s="49">
        <v>27000</v>
      </c>
      <c r="F268" s="49"/>
      <c r="G268" s="49">
        <f>E268+F268</f>
        <v>27000</v>
      </c>
      <c r="H268" s="33">
        <v>16852.5</v>
      </c>
      <c r="I268" s="33">
        <f>H268/E268*100</f>
        <v>62.416666666666664</v>
      </c>
      <c r="J268" s="33">
        <f>I268-100</f>
        <v>-37.583333333333336</v>
      </c>
      <c r="K268" s="33">
        <f>E268-H268</f>
        <v>10147.5</v>
      </c>
      <c r="L268" s="141">
        <f>G268-E268</f>
        <v>0</v>
      </c>
      <c r="M268" s="130">
        <f>H268-G268</f>
        <v>-10147.5</v>
      </c>
    </row>
    <row r="269" spans="1:13" ht="15">
      <c r="A269" s="143"/>
      <c r="B269" s="48" t="s">
        <v>290</v>
      </c>
      <c r="C269" s="30"/>
      <c r="D269" s="25" t="s">
        <v>291</v>
      </c>
      <c r="E269" s="49">
        <v>1500</v>
      </c>
      <c r="F269" s="49"/>
      <c r="G269" s="49">
        <f>E269+F269</f>
        <v>1500</v>
      </c>
      <c r="H269" s="33">
        <v>190.46</v>
      </c>
      <c r="I269" s="33">
        <f>H269/E269*100</f>
        <v>12.697333333333333</v>
      </c>
      <c r="J269" s="33">
        <f>I269-100</f>
        <v>-87.30266666666667</v>
      </c>
      <c r="K269" s="33">
        <f>E269-H269</f>
        <v>1309.54</v>
      </c>
      <c r="L269" s="141">
        <f>G269-E269</f>
        <v>0</v>
      </c>
      <c r="M269" s="130">
        <f>H269-G269</f>
        <v>-1309.54</v>
      </c>
    </row>
    <row r="270" spans="1:13" ht="43.5">
      <c r="A270" s="143"/>
      <c r="B270" s="48" t="s">
        <v>267</v>
      </c>
      <c r="C270" s="30"/>
      <c r="D270" s="25" t="s">
        <v>268</v>
      </c>
      <c r="E270" s="49">
        <v>1000</v>
      </c>
      <c r="F270" s="49"/>
      <c r="G270" s="49">
        <f>E270+F270</f>
        <v>1000</v>
      </c>
      <c r="H270" s="33">
        <v>425.24</v>
      </c>
      <c r="I270" s="33">
        <f>H270/E270*100</f>
        <v>42.524</v>
      </c>
      <c r="J270" s="33">
        <f>I270-100</f>
        <v>-57.476</v>
      </c>
      <c r="K270" s="33">
        <f>E270-H270</f>
        <v>574.76</v>
      </c>
      <c r="L270" s="141">
        <f>G270-E270</f>
        <v>0</v>
      </c>
      <c r="M270" s="130">
        <f>H270-G270</f>
        <v>-574.76</v>
      </c>
    </row>
    <row r="271" spans="1:13" ht="29.25">
      <c r="A271" s="143"/>
      <c r="B271" s="48" t="s">
        <v>269</v>
      </c>
      <c r="C271" s="30"/>
      <c r="D271" s="25" t="s">
        <v>270</v>
      </c>
      <c r="E271" s="49">
        <v>1800</v>
      </c>
      <c r="F271" s="49"/>
      <c r="G271" s="49">
        <f>E271+F271</f>
        <v>1800</v>
      </c>
      <c r="H271" s="33">
        <v>752.45</v>
      </c>
      <c r="I271" s="33">
        <f>H271/E271*100</f>
        <v>41.80277777777778</v>
      </c>
      <c r="J271" s="33">
        <f>I271-100</f>
        <v>-58.19722222222222</v>
      </c>
      <c r="K271" s="33">
        <f>E271-H271</f>
        <v>1047.55</v>
      </c>
      <c r="L271" s="141">
        <f>G271-E271</f>
        <v>0</v>
      </c>
      <c r="M271" s="130">
        <f>H271-G271</f>
        <v>-1047.55</v>
      </c>
    </row>
    <row r="272" spans="1:16" s="150" customFormat="1" ht="15">
      <c r="A272" s="143"/>
      <c r="B272" s="48" t="s">
        <v>283</v>
      </c>
      <c r="C272" s="30"/>
      <c r="D272" s="25" t="s">
        <v>272</v>
      </c>
      <c r="E272" s="49">
        <v>1500</v>
      </c>
      <c r="F272" s="49"/>
      <c r="G272" s="49">
        <f>E272+F272</f>
        <v>1500</v>
      </c>
      <c r="H272" s="33">
        <v>1054.36</v>
      </c>
      <c r="I272" s="33">
        <f>H272/E272*100</f>
        <v>70.29066666666665</v>
      </c>
      <c r="J272" s="33">
        <f>I272-100</f>
        <v>-29.709333333333348</v>
      </c>
      <c r="K272" s="33">
        <f>E272-H272</f>
        <v>445.6400000000001</v>
      </c>
      <c r="L272" s="141">
        <f>G272-E272</f>
        <v>0</v>
      </c>
      <c r="M272" s="130">
        <f>H272-G272</f>
        <v>-445.6400000000001</v>
      </c>
      <c r="P272" s="151"/>
    </row>
    <row r="273" spans="1:13" ht="29.25">
      <c r="A273" s="143"/>
      <c r="B273" s="92" t="s">
        <v>273</v>
      </c>
      <c r="C273" s="84"/>
      <c r="D273" s="85" t="s">
        <v>274</v>
      </c>
      <c r="E273" s="93">
        <v>47420</v>
      </c>
      <c r="F273" s="93"/>
      <c r="G273" s="93">
        <f>E273+F273</f>
        <v>47420</v>
      </c>
      <c r="H273" s="88">
        <v>33330</v>
      </c>
      <c r="I273" s="88">
        <f>H273/E273*100</f>
        <v>70.28679881906369</v>
      </c>
      <c r="J273" s="88">
        <f>I273-100</f>
        <v>-29.71320118093631</v>
      </c>
      <c r="K273" s="33">
        <f>E273-H273</f>
        <v>14090</v>
      </c>
      <c r="L273" s="141">
        <f>G273-E273</f>
        <v>0</v>
      </c>
      <c r="M273" s="130">
        <f>H273-G273</f>
        <v>-14090</v>
      </c>
    </row>
    <row r="274" spans="1:13" ht="29.25">
      <c r="A274" s="143"/>
      <c r="B274" s="48" t="s">
        <v>330</v>
      </c>
      <c r="C274" s="30"/>
      <c r="D274" s="25" t="s">
        <v>276</v>
      </c>
      <c r="E274" s="49">
        <v>1000</v>
      </c>
      <c r="F274" s="49"/>
      <c r="G274" s="49">
        <f>E274+F274</f>
        <v>1000</v>
      </c>
      <c r="H274" s="33">
        <v>320</v>
      </c>
      <c r="I274" s="33">
        <f>H274/E274*100</f>
        <v>32</v>
      </c>
      <c r="J274" s="33">
        <f>I274-100</f>
        <v>-68</v>
      </c>
      <c r="K274" s="33">
        <f>E274-H274</f>
        <v>680</v>
      </c>
      <c r="L274" s="141">
        <f>G274-E274</f>
        <v>0</v>
      </c>
      <c r="M274" s="130">
        <f>H274-G274</f>
        <v>-680</v>
      </c>
    </row>
    <row r="275" spans="1:13" ht="43.5">
      <c r="A275" s="143"/>
      <c r="B275" s="48" t="s">
        <v>220</v>
      </c>
      <c r="C275" s="30"/>
      <c r="D275" s="25" t="s">
        <v>221</v>
      </c>
      <c r="E275" s="49">
        <v>1300</v>
      </c>
      <c r="F275" s="49"/>
      <c r="G275" s="49">
        <f>E275+F275</f>
        <v>1300</v>
      </c>
      <c r="H275" s="33">
        <v>269.62</v>
      </c>
      <c r="I275" s="33">
        <f>H275/E275*100</f>
        <v>20.74</v>
      </c>
      <c r="J275" s="33">
        <f>I275-100</f>
        <v>-79.26</v>
      </c>
      <c r="K275" s="33">
        <f>E275-H275</f>
        <v>1030.38</v>
      </c>
      <c r="L275" s="141">
        <f>G275-E275</f>
        <v>0</v>
      </c>
      <c r="M275" s="130">
        <f>H275-G275</f>
        <v>-1030.38</v>
      </c>
    </row>
    <row r="276" spans="1:13" ht="29.25">
      <c r="A276" s="143"/>
      <c r="B276" s="48" t="s">
        <v>222</v>
      </c>
      <c r="C276" s="30"/>
      <c r="D276" s="25" t="s">
        <v>223</v>
      </c>
      <c r="E276" s="49">
        <v>2000</v>
      </c>
      <c r="F276" s="49"/>
      <c r="G276" s="49">
        <f>E276+F276</f>
        <v>2000</v>
      </c>
      <c r="H276" s="33">
        <v>2372.21</v>
      </c>
      <c r="I276" s="33">
        <f>H276/E276*100</f>
        <v>118.6105</v>
      </c>
      <c r="J276" s="33">
        <f>I276-100</f>
        <v>18.610500000000002</v>
      </c>
      <c r="K276" s="33">
        <f>E276-H276</f>
        <v>-372.21000000000004</v>
      </c>
      <c r="L276" s="141">
        <f>G276-E276</f>
        <v>0</v>
      </c>
      <c r="M276" s="130">
        <f>H276-G276</f>
        <v>372.21000000000004</v>
      </c>
    </row>
    <row r="277" spans="1:13" ht="15">
      <c r="A277" s="143"/>
      <c r="B277" s="108" t="s">
        <v>151</v>
      </c>
      <c r="C277" s="30" t="s">
        <v>152</v>
      </c>
      <c r="D277" s="25"/>
      <c r="E277" s="43">
        <f>SUM(E279:E299)</f>
        <v>2397969</v>
      </c>
      <c r="F277" s="43">
        <f>SUM(F279:F299)</f>
        <v>0</v>
      </c>
      <c r="G277" s="43">
        <f>E277+F277</f>
        <v>2397969</v>
      </c>
      <c r="H277" s="44">
        <f>SUM(H279:H299)</f>
        <v>1211810.0499999996</v>
      </c>
      <c r="I277" s="44">
        <f>H277/E277*100</f>
        <v>50.534850533930985</v>
      </c>
      <c r="J277" s="33">
        <f>I277-100</f>
        <v>-49.465149466069015</v>
      </c>
      <c r="K277" s="33">
        <f>E277-H277</f>
        <v>1186158.9500000004</v>
      </c>
      <c r="L277" s="141">
        <f>G277-E277</f>
        <v>0</v>
      </c>
      <c r="M277" s="130">
        <f>H277-G277</f>
        <v>-1186158.9500000004</v>
      </c>
    </row>
    <row r="278" spans="1:13" ht="12.75" hidden="1">
      <c r="A278" s="143"/>
      <c r="B278" s="108"/>
      <c r="C278" s="30"/>
      <c r="D278" s="25"/>
      <c r="E278" s="43">
        <f>-E277</f>
        <v>-2397969</v>
      </c>
      <c r="F278" s="43">
        <f>-F277</f>
        <v>0</v>
      </c>
      <c r="G278" s="43">
        <f>E278+F278</f>
        <v>-2397969</v>
      </c>
      <c r="H278" s="44">
        <f>-H277</f>
        <v>-1211810.0499999996</v>
      </c>
      <c r="I278" s="44"/>
      <c r="J278" s="33"/>
      <c r="K278" s="33"/>
      <c r="L278" s="141">
        <f>G278-E278</f>
        <v>0</v>
      </c>
      <c r="M278" s="130">
        <f>H278-G278</f>
        <v>1186158.9500000004</v>
      </c>
    </row>
    <row r="279" spans="1:13" ht="29.25">
      <c r="A279" s="143"/>
      <c r="B279" s="48" t="s">
        <v>253</v>
      </c>
      <c r="C279" s="30"/>
      <c r="D279" s="25" t="s">
        <v>254</v>
      </c>
      <c r="E279" s="49">
        <v>110984</v>
      </c>
      <c r="F279" s="49"/>
      <c r="G279" s="49">
        <f>E279+F279</f>
        <v>110984</v>
      </c>
      <c r="H279" s="33">
        <v>55129.4</v>
      </c>
      <c r="I279" s="33">
        <f>H279/E279*100</f>
        <v>49.673286239457944</v>
      </c>
      <c r="J279" s="33">
        <f>I279-100</f>
        <v>-50.326713760542056</v>
      </c>
      <c r="K279" s="33">
        <f>E279-H279</f>
        <v>55854.6</v>
      </c>
      <c r="L279" s="141">
        <f>G279-E279</f>
        <v>0</v>
      </c>
      <c r="M279" s="130">
        <f>H279-G279</f>
        <v>-55854.6</v>
      </c>
    </row>
    <row r="280" spans="1:13" ht="15">
      <c r="A280" s="143"/>
      <c r="B280" s="48" t="s">
        <v>255</v>
      </c>
      <c r="C280" s="30"/>
      <c r="D280" s="25" t="s">
        <v>256</v>
      </c>
      <c r="E280" s="49">
        <v>1485670</v>
      </c>
      <c r="F280" s="49"/>
      <c r="G280" s="49">
        <f>E280+F280</f>
        <v>1485670</v>
      </c>
      <c r="H280" s="33">
        <v>709776.95</v>
      </c>
      <c r="I280" s="33">
        <f>H280/E280*100</f>
        <v>47.77487261639529</v>
      </c>
      <c r="J280" s="33">
        <f>I280-100</f>
        <v>-52.22512738360471</v>
      </c>
      <c r="K280" s="33">
        <f>E280-H280</f>
        <v>775893.05</v>
      </c>
      <c r="L280" s="141">
        <f>G280-E280</f>
        <v>0</v>
      </c>
      <c r="M280" s="130">
        <f>H280-G280</f>
        <v>-775893.05</v>
      </c>
    </row>
    <row r="281" spans="1:13" ht="15">
      <c r="A281" s="143"/>
      <c r="B281" s="48" t="s">
        <v>257</v>
      </c>
      <c r="C281" s="30"/>
      <c r="D281" s="25" t="s">
        <v>258</v>
      </c>
      <c r="E281" s="49">
        <v>126110</v>
      </c>
      <c r="F281" s="49"/>
      <c r="G281" s="49">
        <f>E281+F281</f>
        <v>126110</v>
      </c>
      <c r="H281" s="33">
        <v>107133.05</v>
      </c>
      <c r="I281" s="33">
        <f>H281/E281*100</f>
        <v>84.95206565696614</v>
      </c>
      <c r="J281" s="33">
        <f>I281-100</f>
        <v>-15.047934343033859</v>
      </c>
      <c r="K281" s="33">
        <f>E281-H281</f>
        <v>18976.949999999997</v>
      </c>
      <c r="L281" s="141">
        <f>G281-E281</f>
        <v>0</v>
      </c>
      <c r="M281" s="130">
        <f>H281-G281</f>
        <v>-18976.949999999997</v>
      </c>
    </row>
    <row r="282" spans="1:13" ht="15">
      <c r="A282" s="143"/>
      <c r="B282" s="48" t="s">
        <v>259</v>
      </c>
      <c r="C282" s="30"/>
      <c r="D282" s="25" t="s">
        <v>260</v>
      </c>
      <c r="E282" s="49">
        <v>263200</v>
      </c>
      <c r="F282" s="49"/>
      <c r="G282" s="49">
        <f>E282+F282</f>
        <v>263200</v>
      </c>
      <c r="H282" s="33">
        <v>132987.66</v>
      </c>
      <c r="I282" s="33">
        <f>H282/E282*100</f>
        <v>50.527226443769</v>
      </c>
      <c r="J282" s="33">
        <f>I282-100</f>
        <v>-49.472773556231</v>
      </c>
      <c r="K282" s="33">
        <f>E282-H282</f>
        <v>130212.34</v>
      </c>
      <c r="L282" s="141">
        <f>G282-E282</f>
        <v>0</v>
      </c>
      <c r="M282" s="130">
        <f>H282-G282</f>
        <v>-130212.34</v>
      </c>
    </row>
    <row r="283" spans="1:13" ht="15">
      <c r="A283" s="143"/>
      <c r="B283" s="48" t="s">
        <v>261</v>
      </c>
      <c r="C283" s="30"/>
      <c r="D283" s="25" t="s">
        <v>262</v>
      </c>
      <c r="E283" s="49">
        <v>42035</v>
      </c>
      <c r="F283" s="49"/>
      <c r="G283" s="49">
        <f>E283+F283</f>
        <v>42035</v>
      </c>
      <c r="H283" s="33">
        <v>20693.53</v>
      </c>
      <c r="I283" s="33">
        <f>H283/E283*100</f>
        <v>49.229285119543235</v>
      </c>
      <c r="J283" s="33">
        <f>I283-100</f>
        <v>-50.770714880456765</v>
      </c>
      <c r="K283" s="33">
        <f>E283-H283</f>
        <v>21341.47</v>
      </c>
      <c r="L283" s="141">
        <f>G283-E283</f>
        <v>0</v>
      </c>
      <c r="M283" s="130">
        <f>H283-G283</f>
        <v>-21341.47</v>
      </c>
    </row>
    <row r="284" spans="1:13" ht="15">
      <c r="A284" s="143"/>
      <c r="B284" s="48" t="s">
        <v>263</v>
      </c>
      <c r="C284" s="30"/>
      <c r="D284" s="25" t="s">
        <v>264</v>
      </c>
      <c r="E284" s="49">
        <v>7000</v>
      </c>
      <c r="F284" s="49"/>
      <c r="G284" s="49">
        <f>E284+F284</f>
        <v>7000</v>
      </c>
      <c r="H284" s="33">
        <v>515</v>
      </c>
      <c r="I284" s="33">
        <f>H284/E284*100</f>
        <v>7.357142857142857</v>
      </c>
      <c r="J284" s="33">
        <f>I284-100</f>
        <v>-92.64285714285714</v>
      </c>
      <c r="K284" s="33">
        <f>E284-H284</f>
        <v>6485</v>
      </c>
      <c r="L284" s="141">
        <f>G284-E284</f>
        <v>0</v>
      </c>
      <c r="M284" s="130">
        <f>H284-G284</f>
        <v>-6485</v>
      </c>
    </row>
    <row r="285" spans="1:13" ht="15">
      <c r="A285" s="143"/>
      <c r="B285" s="48" t="s">
        <v>216</v>
      </c>
      <c r="C285" s="30"/>
      <c r="D285" s="25" t="s">
        <v>217</v>
      </c>
      <c r="E285" s="49">
        <v>29180</v>
      </c>
      <c r="F285" s="49"/>
      <c r="G285" s="49">
        <f>E285+F285</f>
        <v>29180</v>
      </c>
      <c r="H285" s="33">
        <v>27769.21</v>
      </c>
      <c r="I285" s="33">
        <f>H285/E285*100</f>
        <v>95.16521590130226</v>
      </c>
      <c r="J285" s="33">
        <f>I285-100</f>
        <v>-4.834784098697739</v>
      </c>
      <c r="K285" s="33">
        <f>E285-H285</f>
        <v>1410.7900000000009</v>
      </c>
      <c r="L285" s="141">
        <f>G285-E285</f>
        <v>0</v>
      </c>
      <c r="M285" s="130">
        <f>H285-G285</f>
        <v>-1410.7900000000009</v>
      </c>
    </row>
    <row r="286" spans="1:13" ht="29.25">
      <c r="A286" s="143"/>
      <c r="B286" s="48" t="s">
        <v>328</v>
      </c>
      <c r="C286" s="30"/>
      <c r="D286" s="25" t="s">
        <v>329</v>
      </c>
      <c r="E286" s="49">
        <v>10000</v>
      </c>
      <c r="F286" s="49"/>
      <c r="G286" s="49">
        <f>E286+F286</f>
        <v>10000</v>
      </c>
      <c r="H286" s="33">
        <v>5069.11</v>
      </c>
      <c r="I286" s="33">
        <f>H286/E286*100</f>
        <v>50.6911</v>
      </c>
      <c r="J286" s="33">
        <f>I286-100</f>
        <v>-49.3089</v>
      </c>
      <c r="K286" s="33">
        <f>E286-H286</f>
        <v>4930.89</v>
      </c>
      <c r="L286" s="141">
        <f>G286-E286</f>
        <v>0</v>
      </c>
      <c r="M286" s="130">
        <f>H286-G286</f>
        <v>-4930.89</v>
      </c>
    </row>
    <row r="287" spans="1:13" ht="15">
      <c r="A287" s="143"/>
      <c r="B287" s="48" t="s">
        <v>288</v>
      </c>
      <c r="C287" s="30"/>
      <c r="D287" s="25" t="s">
        <v>289</v>
      </c>
      <c r="E287" s="49">
        <v>74000</v>
      </c>
      <c r="F287" s="49"/>
      <c r="G287" s="49">
        <f>E287+F287</f>
        <v>74000</v>
      </c>
      <c r="H287" s="33">
        <v>49676.7</v>
      </c>
      <c r="I287" s="33">
        <f>H287/E287*100</f>
        <v>67.13067567567568</v>
      </c>
      <c r="J287" s="33">
        <f>I287-100</f>
        <v>-32.869324324324324</v>
      </c>
      <c r="K287" s="33">
        <f>E287-H287</f>
        <v>24323.300000000003</v>
      </c>
      <c r="L287" s="141">
        <f>G287-E287</f>
        <v>0</v>
      </c>
      <c r="M287" s="130">
        <f>H287-G287</f>
        <v>-24323.300000000003</v>
      </c>
    </row>
    <row r="288" spans="1:13" ht="15">
      <c r="A288" s="143"/>
      <c r="B288" s="48" t="s">
        <v>230</v>
      </c>
      <c r="C288" s="30"/>
      <c r="D288" s="25" t="s">
        <v>231</v>
      </c>
      <c r="E288" s="49">
        <v>14000</v>
      </c>
      <c r="F288" s="49"/>
      <c r="G288" s="49">
        <f>E288+F288</f>
        <v>14000</v>
      </c>
      <c r="H288" s="33">
        <v>0</v>
      </c>
      <c r="I288" s="33">
        <f>H288/E288*100</f>
        <v>0</v>
      </c>
      <c r="J288" s="33">
        <f>I288-100</f>
        <v>-100</v>
      </c>
      <c r="K288" s="33">
        <f>E288-H288</f>
        <v>14000</v>
      </c>
      <c r="L288" s="141">
        <f>G288-E288</f>
        <v>0</v>
      </c>
      <c r="M288" s="130">
        <f>H288-G288</f>
        <v>-14000</v>
      </c>
    </row>
    <row r="289" spans="1:13" ht="15">
      <c r="A289" s="143"/>
      <c r="B289" s="48" t="s">
        <v>265</v>
      </c>
      <c r="C289" s="30"/>
      <c r="D289" s="25" t="s">
        <v>266</v>
      </c>
      <c r="E289" s="49">
        <v>500</v>
      </c>
      <c r="F289" s="49"/>
      <c r="G289" s="49">
        <f>E289+F289</f>
        <v>500</v>
      </c>
      <c r="H289" s="33">
        <v>2970</v>
      </c>
      <c r="I289" s="33">
        <f>H289/E289*100</f>
        <v>594</v>
      </c>
      <c r="J289" s="33">
        <f>I289-100</f>
        <v>494</v>
      </c>
      <c r="K289" s="33">
        <f>E289-H289</f>
        <v>-2470</v>
      </c>
      <c r="L289" s="141">
        <f>G289-E289</f>
        <v>0</v>
      </c>
      <c r="M289" s="130">
        <f>H289-G289</f>
        <v>2470</v>
      </c>
    </row>
    <row r="290" spans="1:13" ht="15">
      <c r="A290" s="143"/>
      <c r="B290" s="48" t="s">
        <v>232</v>
      </c>
      <c r="C290" s="30"/>
      <c r="D290" s="25" t="s">
        <v>233</v>
      </c>
      <c r="E290" s="49">
        <v>34200</v>
      </c>
      <c r="F290" s="49"/>
      <c r="G290" s="49">
        <f>E290+F290</f>
        <v>34200</v>
      </c>
      <c r="H290" s="33">
        <v>23958.89</v>
      </c>
      <c r="I290" s="33">
        <f>H290/E290*100</f>
        <v>70.05523391812865</v>
      </c>
      <c r="J290" s="33">
        <f>I290-100</f>
        <v>-29.94476608187135</v>
      </c>
      <c r="K290" s="33">
        <f>E290-H290</f>
        <v>10241.11</v>
      </c>
      <c r="L290" s="141">
        <f>G290-E290</f>
        <v>0</v>
      </c>
      <c r="M290" s="130">
        <f>H290-G290</f>
        <v>-10241.11</v>
      </c>
    </row>
    <row r="291" spans="1:13" ht="15">
      <c r="A291" s="143"/>
      <c r="B291" s="48" t="s">
        <v>290</v>
      </c>
      <c r="C291" s="30"/>
      <c r="D291" s="25" t="s">
        <v>291</v>
      </c>
      <c r="E291" s="49">
        <v>1000</v>
      </c>
      <c r="F291" s="49"/>
      <c r="G291" s="49">
        <f>E291+F291</f>
        <v>1000</v>
      </c>
      <c r="H291" s="33">
        <v>14.64</v>
      </c>
      <c r="I291" s="33">
        <f>H291/E291*100</f>
        <v>1.464</v>
      </c>
      <c r="J291" s="33">
        <f>I291-100</f>
        <v>-98.536</v>
      </c>
      <c r="K291" s="33">
        <f>E291-H291</f>
        <v>985.36</v>
      </c>
      <c r="L291" s="141">
        <f>G291-E291</f>
        <v>0</v>
      </c>
      <c r="M291" s="130">
        <f>H291-G291</f>
        <v>-985.36</v>
      </c>
    </row>
    <row r="292" spans="1:13" ht="43.5">
      <c r="A292" s="143"/>
      <c r="B292" s="48" t="s">
        <v>267</v>
      </c>
      <c r="C292" s="30"/>
      <c r="D292" s="25" t="s">
        <v>268</v>
      </c>
      <c r="E292" s="49">
        <v>3000</v>
      </c>
      <c r="F292" s="49"/>
      <c r="G292" s="49">
        <f>E292+F292</f>
        <v>3000</v>
      </c>
      <c r="H292" s="33">
        <v>965.5</v>
      </c>
      <c r="I292" s="33">
        <f>H292/E292*100</f>
        <v>32.18333333333334</v>
      </c>
      <c r="J292" s="33">
        <f>I292-100</f>
        <v>-67.81666666666666</v>
      </c>
      <c r="K292" s="33">
        <f>E292-H292</f>
        <v>2034.5</v>
      </c>
      <c r="L292" s="141">
        <f>G292-E292</f>
        <v>0</v>
      </c>
      <c r="M292" s="130">
        <f>H292-G292</f>
        <v>-2034.5</v>
      </c>
    </row>
    <row r="293" spans="1:13" ht="29.25">
      <c r="A293" s="143"/>
      <c r="B293" s="48" t="s">
        <v>269</v>
      </c>
      <c r="C293" s="30"/>
      <c r="D293" s="25" t="s">
        <v>270</v>
      </c>
      <c r="E293" s="49">
        <v>5000</v>
      </c>
      <c r="F293" s="49"/>
      <c r="G293" s="49">
        <f>E293+F293</f>
        <v>5000</v>
      </c>
      <c r="H293" s="33">
        <v>2276.89</v>
      </c>
      <c r="I293" s="33">
        <f>H293/E293*100</f>
        <v>45.5378</v>
      </c>
      <c r="J293" s="33">
        <f>I293-100</f>
        <v>-54.4622</v>
      </c>
      <c r="K293" s="33">
        <f>E293-H293</f>
        <v>2723.11</v>
      </c>
      <c r="L293" s="141">
        <f>G293-E293</f>
        <v>0</v>
      </c>
      <c r="M293" s="130">
        <f>H293-G293</f>
        <v>-2723.11</v>
      </c>
    </row>
    <row r="294" spans="1:13" ht="15">
      <c r="A294" s="143"/>
      <c r="B294" s="48" t="s">
        <v>283</v>
      </c>
      <c r="C294" s="30"/>
      <c r="D294" s="25" t="s">
        <v>272</v>
      </c>
      <c r="E294" s="49">
        <v>4700</v>
      </c>
      <c r="F294" s="49"/>
      <c r="G294" s="49">
        <f>E294+F294</f>
        <v>4700</v>
      </c>
      <c r="H294" s="33">
        <v>3738.01</v>
      </c>
      <c r="I294" s="33">
        <f>H294/E294*100</f>
        <v>79.53212765957447</v>
      </c>
      <c r="J294" s="33">
        <f>I294-100</f>
        <v>-20.46787234042553</v>
      </c>
      <c r="K294" s="33">
        <f>E294-H294</f>
        <v>961.9899999999998</v>
      </c>
      <c r="L294" s="141">
        <f>G294-E294</f>
        <v>0</v>
      </c>
      <c r="M294" s="130">
        <f>H294-G294</f>
        <v>-961.9899999999998</v>
      </c>
    </row>
    <row r="295" spans="1:13" ht="29.25">
      <c r="A295" s="143"/>
      <c r="B295" s="48" t="s">
        <v>273</v>
      </c>
      <c r="C295" s="30"/>
      <c r="D295" s="25" t="s">
        <v>274</v>
      </c>
      <c r="E295" s="49">
        <v>96490</v>
      </c>
      <c r="F295" s="49"/>
      <c r="G295" s="49">
        <f>E295+F295</f>
        <v>96490</v>
      </c>
      <c r="H295" s="33">
        <v>66892.5</v>
      </c>
      <c r="I295" s="33">
        <f>H295/E295*100</f>
        <v>69.32583687428749</v>
      </c>
      <c r="J295" s="33">
        <f>I295-100</f>
        <v>-30.67416312571251</v>
      </c>
      <c r="K295" s="33">
        <f>E295-H295</f>
        <v>29597.5</v>
      </c>
      <c r="L295" s="141">
        <f>G295-E295</f>
        <v>0</v>
      </c>
      <c r="M295" s="130">
        <f>H295-G295</f>
        <v>-29597.5</v>
      </c>
    </row>
    <row r="296" spans="1:13" ht="29.25">
      <c r="A296" s="143"/>
      <c r="B296" s="48" t="s">
        <v>330</v>
      </c>
      <c r="C296" s="30"/>
      <c r="D296" s="25" t="s">
        <v>276</v>
      </c>
      <c r="E296" s="49">
        <v>1600</v>
      </c>
      <c r="F296" s="49"/>
      <c r="G296" s="49">
        <f>E296+F296</f>
        <v>1600</v>
      </c>
      <c r="H296" s="33">
        <v>0</v>
      </c>
      <c r="I296" s="33">
        <f>H296/E296*100</f>
        <v>0</v>
      </c>
      <c r="J296" s="33">
        <f>I296-100</f>
        <v>-100</v>
      </c>
      <c r="K296" s="33">
        <f>E296-H296</f>
        <v>1600</v>
      </c>
      <c r="L296" s="141">
        <f>G296-E296</f>
        <v>0</v>
      </c>
      <c r="M296" s="130">
        <f>H296-G296</f>
        <v>-1600</v>
      </c>
    </row>
    <row r="297" spans="1:13" ht="43.5">
      <c r="A297" s="143"/>
      <c r="B297" s="48" t="s">
        <v>220</v>
      </c>
      <c r="C297" s="30"/>
      <c r="D297" s="25" t="s">
        <v>221</v>
      </c>
      <c r="E297" s="49">
        <v>1000</v>
      </c>
      <c r="F297" s="49"/>
      <c r="G297" s="49">
        <f>E297+F297</f>
        <v>1000</v>
      </c>
      <c r="H297" s="33">
        <v>1091.56</v>
      </c>
      <c r="I297" s="33">
        <f>H297/E297*100</f>
        <v>109.15599999999999</v>
      </c>
      <c r="J297" s="33">
        <f>I297-100</f>
        <v>9.155999999999992</v>
      </c>
      <c r="K297" s="33">
        <f>E297-H297</f>
        <v>-91.55999999999995</v>
      </c>
      <c r="L297" s="141">
        <f>G297-E297</f>
        <v>0</v>
      </c>
      <c r="M297" s="130">
        <f>H297-G297</f>
        <v>91.55999999999995</v>
      </c>
    </row>
    <row r="298" spans="1:13" ht="29.25">
      <c r="A298" s="143"/>
      <c r="B298" s="48" t="s">
        <v>222</v>
      </c>
      <c r="C298" s="30"/>
      <c r="D298" s="25" t="s">
        <v>223</v>
      </c>
      <c r="E298" s="49">
        <v>3300</v>
      </c>
      <c r="F298" s="49"/>
      <c r="G298" s="49">
        <f>E298+F298</f>
        <v>3300</v>
      </c>
      <c r="H298" s="33">
        <v>1151.45</v>
      </c>
      <c r="I298" s="33">
        <f>H298/E298*100</f>
        <v>34.89242424242424</v>
      </c>
      <c r="J298" s="33">
        <f>I298-100</f>
        <v>-65.10757575757576</v>
      </c>
      <c r="K298" s="33">
        <f>E298-H298</f>
        <v>2148.55</v>
      </c>
      <c r="L298" s="141">
        <f>G298-E298</f>
        <v>0</v>
      </c>
      <c r="M298" s="130">
        <f>H298-G298</f>
        <v>-2148.55</v>
      </c>
    </row>
    <row r="299" spans="1:14" ht="29.25">
      <c r="A299" s="143"/>
      <c r="B299" s="48" t="s">
        <v>234</v>
      </c>
      <c r="C299" s="30"/>
      <c r="D299" s="25" t="s">
        <v>235</v>
      </c>
      <c r="E299" s="49">
        <v>85000</v>
      </c>
      <c r="F299" s="49"/>
      <c r="G299" s="49">
        <f>E299+F299</f>
        <v>85000</v>
      </c>
      <c r="H299" s="33">
        <v>0</v>
      </c>
      <c r="I299" s="33">
        <f>H299/E299*100</f>
        <v>0</v>
      </c>
      <c r="J299" s="33">
        <f>I299-100</f>
        <v>-100</v>
      </c>
      <c r="K299" s="33">
        <f>E299-H299</f>
        <v>85000</v>
      </c>
      <c r="L299" s="141">
        <f>G299-E299</f>
        <v>0</v>
      </c>
      <c r="M299" s="130">
        <f>H299-G299</f>
        <v>-85000</v>
      </c>
      <c r="N299" s="97">
        <f>G299</f>
        <v>85000</v>
      </c>
    </row>
    <row r="300" spans="1:13" ht="15">
      <c r="A300" s="143"/>
      <c r="B300" s="108" t="s">
        <v>338</v>
      </c>
      <c r="C300" s="30" t="s">
        <v>339</v>
      </c>
      <c r="D300" s="25"/>
      <c r="E300" s="43">
        <f>SUM(E302:E308)</f>
        <v>332744</v>
      </c>
      <c r="F300" s="43">
        <f>SUM(F302:F308)</f>
        <v>0</v>
      </c>
      <c r="G300" s="43">
        <f>E300+F300</f>
        <v>332744</v>
      </c>
      <c r="H300" s="44">
        <f>SUM(H307)</f>
        <v>171049.44</v>
      </c>
      <c r="I300" s="44">
        <f>H300/E300*100</f>
        <v>51.405717308200906</v>
      </c>
      <c r="J300" s="33">
        <f>I300-100</f>
        <v>-48.594282691799094</v>
      </c>
      <c r="K300" s="33">
        <f>E300-H300</f>
        <v>161694.56</v>
      </c>
      <c r="L300" s="141">
        <f>G300-E300</f>
        <v>0</v>
      </c>
      <c r="M300" s="130">
        <f>H300-G300</f>
        <v>-161694.56</v>
      </c>
    </row>
    <row r="301" spans="1:13" ht="12.75" hidden="1">
      <c r="A301" s="143"/>
      <c r="B301" s="108"/>
      <c r="C301" s="30"/>
      <c r="D301" s="25"/>
      <c r="E301" s="43">
        <f>-E300</f>
        <v>-332744</v>
      </c>
      <c r="F301" s="43">
        <f>-F300</f>
        <v>0</v>
      </c>
      <c r="G301" s="43">
        <f>E301+F301</f>
        <v>-332744</v>
      </c>
      <c r="H301" s="44">
        <f>-H300</f>
        <v>-171049.44</v>
      </c>
      <c r="I301" s="44">
        <f>H301/E301*100</f>
        <v>51.405717308200906</v>
      </c>
      <c r="J301" s="33">
        <f>I301-100</f>
        <v>-48.594282691799094</v>
      </c>
      <c r="K301" s="33">
        <f>E301-H301</f>
        <v>-161694.56</v>
      </c>
      <c r="L301" s="141">
        <f>G301-E301</f>
        <v>0</v>
      </c>
      <c r="M301" s="130">
        <f>H301-G301</f>
        <v>161694.56</v>
      </c>
    </row>
    <row r="302" spans="1:13" ht="15">
      <c r="A302" s="143"/>
      <c r="B302" s="48" t="s">
        <v>255</v>
      </c>
      <c r="C302" s="30"/>
      <c r="D302" s="25" t="s">
        <v>256</v>
      </c>
      <c r="E302" s="49">
        <v>22000</v>
      </c>
      <c r="F302" s="49"/>
      <c r="G302" s="49">
        <f>E302+F302</f>
        <v>22000</v>
      </c>
      <c r="H302" s="33">
        <v>11928</v>
      </c>
      <c r="I302" s="33">
        <f>H302/E302*100</f>
        <v>54.21818181818182</v>
      </c>
      <c r="J302" s="33">
        <f>I302-100</f>
        <v>-45.78181818181818</v>
      </c>
      <c r="K302" s="33">
        <f>E302-H302</f>
        <v>10072</v>
      </c>
      <c r="L302" s="141">
        <f>G302-E302</f>
        <v>0</v>
      </c>
      <c r="M302" s="130">
        <f>H302-G302</f>
        <v>-10072</v>
      </c>
    </row>
    <row r="303" spans="1:12" ht="15">
      <c r="A303" s="143"/>
      <c r="B303" s="48" t="s">
        <v>257</v>
      </c>
      <c r="C303" s="30"/>
      <c r="D303" s="25" t="s">
        <v>258</v>
      </c>
      <c r="E303" s="49">
        <v>1624</v>
      </c>
      <c r="F303" s="49"/>
      <c r="G303" s="49">
        <f>E303+F303</f>
        <v>1624</v>
      </c>
      <c r="H303" s="33"/>
      <c r="I303" s="33"/>
      <c r="J303" s="33"/>
      <c r="K303" s="33"/>
      <c r="L303" s="141"/>
    </row>
    <row r="304" spans="1:13" ht="15">
      <c r="A304" s="143"/>
      <c r="B304" s="48" t="s">
        <v>259</v>
      </c>
      <c r="C304" s="30"/>
      <c r="D304" s="25" t="s">
        <v>260</v>
      </c>
      <c r="E304" s="49">
        <v>3600</v>
      </c>
      <c r="F304" s="49"/>
      <c r="G304" s="49">
        <f>E304+F304</f>
        <v>3600</v>
      </c>
      <c r="H304" s="33">
        <v>1801.1</v>
      </c>
      <c r="I304" s="33">
        <f>H304/E304*100</f>
        <v>50.03055555555556</v>
      </c>
      <c r="J304" s="33">
        <f>I304-100</f>
        <v>-49.96944444444444</v>
      </c>
      <c r="K304" s="33">
        <f>E304-H304</f>
        <v>1798.9</v>
      </c>
      <c r="L304" s="141">
        <f>G304-E304</f>
        <v>0</v>
      </c>
      <c r="M304" s="130">
        <f>H304-G304</f>
        <v>-1798.9</v>
      </c>
    </row>
    <row r="305" spans="1:13" ht="15">
      <c r="A305" s="143"/>
      <c r="B305" s="48" t="s">
        <v>261</v>
      </c>
      <c r="C305" s="30"/>
      <c r="D305" s="25" t="s">
        <v>262</v>
      </c>
      <c r="E305" s="49">
        <v>600</v>
      </c>
      <c r="F305" s="49"/>
      <c r="G305" s="49">
        <f>E305+F305</f>
        <v>600</v>
      </c>
      <c r="H305" s="33"/>
      <c r="I305" s="33">
        <f>H305/E305*100</f>
        <v>0</v>
      </c>
      <c r="J305" s="33">
        <f>I305-100</f>
        <v>-100</v>
      </c>
      <c r="K305" s="33">
        <f>E305-H305</f>
        <v>600</v>
      </c>
      <c r="L305" s="141">
        <f>G305-E305</f>
        <v>0</v>
      </c>
      <c r="M305" s="130">
        <f>H305-G305</f>
        <v>-600</v>
      </c>
    </row>
    <row r="306" spans="1:13" ht="15">
      <c r="A306" s="143"/>
      <c r="B306" s="48" t="s">
        <v>216</v>
      </c>
      <c r="C306" s="30"/>
      <c r="D306" s="25" t="s">
        <v>217</v>
      </c>
      <c r="E306" s="49">
        <v>14000</v>
      </c>
      <c r="F306" s="49"/>
      <c r="G306" s="49">
        <f>E306+F306</f>
        <v>14000</v>
      </c>
      <c r="H306" s="33">
        <v>11296.18</v>
      </c>
      <c r="I306" s="33">
        <f>H306/E306*100</f>
        <v>80.687</v>
      </c>
      <c r="J306" s="33">
        <f>I306-100</f>
        <v>-19.313000000000002</v>
      </c>
      <c r="K306" s="33">
        <f>E306-H306</f>
        <v>2703.8199999999997</v>
      </c>
      <c r="L306" s="141">
        <f>G306-E306</f>
        <v>0</v>
      </c>
      <c r="M306" s="130">
        <f>H306-G306</f>
        <v>-2703.8199999999997</v>
      </c>
    </row>
    <row r="307" spans="1:13" ht="15">
      <c r="A307" s="143"/>
      <c r="B307" s="48" t="s">
        <v>232</v>
      </c>
      <c r="C307" s="30"/>
      <c r="D307" s="25" t="s">
        <v>233</v>
      </c>
      <c r="E307" s="49">
        <v>290000</v>
      </c>
      <c r="F307" s="49"/>
      <c r="G307" s="49">
        <f>E307+F307</f>
        <v>290000</v>
      </c>
      <c r="H307" s="33">
        <v>171049.44</v>
      </c>
      <c r="I307" s="33">
        <f>H307/E307*100</f>
        <v>58.98256551724138</v>
      </c>
      <c r="J307" s="33">
        <f>I307-100</f>
        <v>-41.01743448275862</v>
      </c>
      <c r="K307" s="33">
        <f>E307-H307</f>
        <v>118950.56</v>
      </c>
      <c r="L307" s="141">
        <f>G307-E307</f>
        <v>0</v>
      </c>
      <c r="M307" s="130">
        <f>H307-G307</f>
        <v>-118950.56</v>
      </c>
    </row>
    <row r="308" spans="1:13" ht="29.25">
      <c r="A308" s="143"/>
      <c r="B308" s="48" t="s">
        <v>273</v>
      </c>
      <c r="C308" s="30"/>
      <c r="D308" s="25" t="s">
        <v>274</v>
      </c>
      <c r="E308" s="49">
        <v>920</v>
      </c>
      <c r="F308" s="49"/>
      <c r="G308" s="49">
        <f>E308+F308</f>
        <v>920</v>
      </c>
      <c r="H308" s="33">
        <v>0</v>
      </c>
      <c r="I308" s="33">
        <f>H308/E308*100</f>
        <v>0</v>
      </c>
      <c r="J308" s="33">
        <f>I308-100</f>
        <v>-100</v>
      </c>
      <c r="K308" s="33">
        <f>E308-H308</f>
        <v>920</v>
      </c>
      <c r="L308" s="141">
        <f>G308-E308</f>
        <v>0</v>
      </c>
      <c r="M308" s="130">
        <f>H308-G308</f>
        <v>-920</v>
      </c>
    </row>
    <row r="309" spans="1:13" ht="29.25">
      <c r="A309" s="143"/>
      <c r="B309" s="108" t="s">
        <v>340</v>
      </c>
      <c r="C309" s="30" t="s">
        <v>341</v>
      </c>
      <c r="D309" s="25"/>
      <c r="E309" s="43">
        <f>SUM(E311:E327)</f>
        <v>339842</v>
      </c>
      <c r="F309" s="43">
        <f>SUM(F311:F327)</f>
        <v>0</v>
      </c>
      <c r="G309" s="43">
        <f>E309+F309</f>
        <v>339842</v>
      </c>
      <c r="H309" s="44">
        <f>SUM(H311:H327)</f>
        <v>165649.76</v>
      </c>
      <c r="I309" s="44">
        <f>H309/E309*100</f>
        <v>48.74316888436391</v>
      </c>
      <c r="J309" s="33">
        <f>I309-100</f>
        <v>-51.25683111563609</v>
      </c>
      <c r="K309" s="33">
        <f>E309-H309</f>
        <v>174192.24</v>
      </c>
      <c r="L309" s="141">
        <f>G309-E309</f>
        <v>0</v>
      </c>
      <c r="M309" s="130">
        <f>H309-G309</f>
        <v>-174192.24</v>
      </c>
    </row>
    <row r="310" spans="1:13" ht="12.75" hidden="1">
      <c r="A310" s="143"/>
      <c r="B310" s="108"/>
      <c r="C310" s="30"/>
      <c r="D310" s="25"/>
      <c r="E310" s="43">
        <f>-E309</f>
        <v>-339842</v>
      </c>
      <c r="F310" s="43">
        <f>-F309</f>
        <v>0</v>
      </c>
      <c r="G310" s="43">
        <f>E310+F310</f>
        <v>-339842</v>
      </c>
      <c r="H310" s="44">
        <f>-H309</f>
        <v>-165649.76</v>
      </c>
      <c r="I310" s="44"/>
      <c r="J310" s="33"/>
      <c r="K310" s="33"/>
      <c r="L310" s="141">
        <f>G310-E310</f>
        <v>0</v>
      </c>
      <c r="M310" s="130">
        <f>H310-G310</f>
        <v>174192.24</v>
      </c>
    </row>
    <row r="311" spans="1:13" ht="15">
      <c r="A311" s="143"/>
      <c r="B311" s="48" t="s">
        <v>255</v>
      </c>
      <c r="C311" s="30"/>
      <c r="D311" s="25" t="s">
        <v>256</v>
      </c>
      <c r="E311" s="49">
        <v>205124</v>
      </c>
      <c r="F311" s="49"/>
      <c r="G311" s="49">
        <f>E311+F311</f>
        <v>205124</v>
      </c>
      <c r="H311" s="33">
        <v>90794.46</v>
      </c>
      <c r="I311" s="33">
        <f>H311/E311*100</f>
        <v>44.26320664573624</v>
      </c>
      <c r="J311" s="33">
        <f>I311-100</f>
        <v>-55.73679335426376</v>
      </c>
      <c r="K311" s="33">
        <f>E311-H311</f>
        <v>114329.54</v>
      </c>
      <c r="L311" s="141">
        <f>G311-E311</f>
        <v>0</v>
      </c>
      <c r="M311" s="130">
        <f>H311-G311</f>
        <v>-114329.54</v>
      </c>
    </row>
    <row r="312" spans="1:13" ht="15">
      <c r="A312" s="143"/>
      <c r="B312" s="48" t="s">
        <v>257</v>
      </c>
      <c r="C312" s="30"/>
      <c r="D312" s="25" t="s">
        <v>258</v>
      </c>
      <c r="E312" s="49">
        <v>15980</v>
      </c>
      <c r="F312" s="49"/>
      <c r="G312" s="49">
        <f>E312+F312</f>
        <v>15980</v>
      </c>
      <c r="H312" s="33">
        <v>12384.55</v>
      </c>
      <c r="I312" s="33">
        <f>H312/E312*100</f>
        <v>77.5003128911139</v>
      </c>
      <c r="J312" s="33">
        <f>I312-100</f>
        <v>-22.499687108886107</v>
      </c>
      <c r="K312" s="33">
        <f>E312-H312</f>
        <v>3595.4500000000007</v>
      </c>
      <c r="L312" s="141">
        <f>G312-E312</f>
        <v>0</v>
      </c>
      <c r="M312" s="130">
        <f>H312-G312</f>
        <v>-3595.4500000000007</v>
      </c>
    </row>
    <row r="313" spans="1:13" ht="15">
      <c r="A313" s="143"/>
      <c r="B313" s="48" t="s">
        <v>259</v>
      </c>
      <c r="C313" s="30"/>
      <c r="D313" s="25" t="s">
        <v>260</v>
      </c>
      <c r="E313" s="49">
        <v>33917</v>
      </c>
      <c r="F313" s="49"/>
      <c r="G313" s="49">
        <f>E313+F313</f>
        <v>33917</v>
      </c>
      <c r="H313" s="33">
        <v>15528.22</v>
      </c>
      <c r="I313" s="33">
        <f>H313/E313*100</f>
        <v>45.78299967567886</v>
      </c>
      <c r="J313" s="33">
        <f>I313-100</f>
        <v>-54.21700032432114</v>
      </c>
      <c r="K313" s="33">
        <f>E313-H313</f>
        <v>18388.78</v>
      </c>
      <c r="L313" s="141">
        <f>G313-E313</f>
        <v>0</v>
      </c>
      <c r="M313" s="130">
        <f>H313-G313</f>
        <v>-18388.78</v>
      </c>
    </row>
    <row r="314" spans="1:13" ht="15">
      <c r="A314" s="143"/>
      <c r="B314" s="48" t="s">
        <v>261</v>
      </c>
      <c r="C314" s="30"/>
      <c r="D314" s="25" t="s">
        <v>262</v>
      </c>
      <c r="E314" s="49">
        <v>5417</v>
      </c>
      <c r="F314" s="49"/>
      <c r="G314" s="49">
        <f>E314+F314</f>
        <v>5417</v>
      </c>
      <c r="H314" s="33">
        <v>2437.42</v>
      </c>
      <c r="I314" s="33">
        <f>H314/E314*100</f>
        <v>44.995754107439545</v>
      </c>
      <c r="J314" s="33">
        <f>I314-100</f>
        <v>-55.004245892560455</v>
      </c>
      <c r="K314" s="33">
        <f>E314-H314</f>
        <v>2979.58</v>
      </c>
      <c r="L314" s="141">
        <f>G314-E314</f>
        <v>0</v>
      </c>
      <c r="M314" s="130">
        <f>H314-G314</f>
        <v>-2979.58</v>
      </c>
    </row>
    <row r="315" spans="1:13" ht="12.75" hidden="1">
      <c r="A315" s="143"/>
      <c r="B315" s="48" t="s">
        <v>263</v>
      </c>
      <c r="C315" s="30"/>
      <c r="D315" s="25" t="s">
        <v>264</v>
      </c>
      <c r="E315" s="49">
        <v>0</v>
      </c>
      <c r="F315" s="49"/>
      <c r="G315" s="49">
        <f>E315+F315</f>
        <v>0</v>
      </c>
      <c r="H315" s="33">
        <v>240</v>
      </c>
      <c r="I315" s="33" t="e">
        <f>H315/E315*100</f>
        <v>#DIV/0!</v>
      </c>
      <c r="J315" s="33" t="e">
        <f>I315-100</f>
        <v>#DIV/0!</v>
      </c>
      <c r="K315" s="33">
        <f>E315-H315</f>
        <v>-240</v>
      </c>
      <c r="L315" s="141">
        <f>G315-E315</f>
        <v>0</v>
      </c>
      <c r="M315" s="130">
        <f>H315-G315</f>
        <v>240</v>
      </c>
    </row>
    <row r="316" spans="1:13" ht="15">
      <c r="A316" s="143"/>
      <c r="B316" s="48" t="s">
        <v>216</v>
      </c>
      <c r="C316" s="30"/>
      <c r="D316" s="25" t="s">
        <v>217</v>
      </c>
      <c r="E316" s="49">
        <v>15000</v>
      </c>
      <c r="F316" s="49"/>
      <c r="G316" s="49">
        <f>E316+F316</f>
        <v>15000</v>
      </c>
      <c r="H316" s="33">
        <v>8587.3</v>
      </c>
      <c r="I316" s="33">
        <f>H316/E316*100</f>
        <v>57.24866666666666</v>
      </c>
      <c r="J316" s="33">
        <f>I316-100</f>
        <v>-42.75133333333334</v>
      </c>
      <c r="K316" s="33">
        <f>E316-H316</f>
        <v>6412.700000000001</v>
      </c>
      <c r="L316" s="141">
        <f>G316-E316</f>
        <v>0</v>
      </c>
      <c r="M316" s="130">
        <f>H316-G316</f>
        <v>-6412.700000000001</v>
      </c>
    </row>
    <row r="317" spans="1:13" ht="15">
      <c r="A317" s="143"/>
      <c r="B317" s="48" t="s">
        <v>288</v>
      </c>
      <c r="C317" s="30"/>
      <c r="D317" s="25" t="s">
        <v>289</v>
      </c>
      <c r="E317" s="49">
        <v>12000</v>
      </c>
      <c r="F317" s="49"/>
      <c r="G317" s="49">
        <f>E317+F317</f>
        <v>12000</v>
      </c>
      <c r="H317" s="33">
        <v>5833.21</v>
      </c>
      <c r="I317" s="33">
        <f>H317/E317*100</f>
        <v>48.61008333333333</v>
      </c>
      <c r="J317" s="33">
        <f>I317-100</f>
        <v>-51.38991666666667</v>
      </c>
      <c r="K317" s="33">
        <f>E317-H317</f>
        <v>6166.79</v>
      </c>
      <c r="L317" s="141">
        <f>G317-E317</f>
        <v>0</v>
      </c>
      <c r="M317" s="130">
        <f>H317-G317</f>
        <v>-6166.79</v>
      </c>
    </row>
    <row r="318" spans="1:13" ht="15">
      <c r="A318" s="143"/>
      <c r="B318" s="48" t="s">
        <v>265</v>
      </c>
      <c r="C318" s="30"/>
      <c r="D318" s="25" t="s">
        <v>266</v>
      </c>
      <c r="E318" s="49">
        <v>350</v>
      </c>
      <c r="F318" s="49"/>
      <c r="G318" s="49">
        <f>E318+F318</f>
        <v>350</v>
      </c>
      <c r="H318" s="33">
        <v>360</v>
      </c>
      <c r="I318" s="33">
        <f>H318/E318*100</f>
        <v>102.85714285714285</v>
      </c>
      <c r="J318" s="33">
        <f>I318-100</f>
        <v>2.857142857142847</v>
      </c>
      <c r="K318" s="33">
        <f>E318-H318</f>
        <v>-10</v>
      </c>
      <c r="L318" s="141">
        <f>G318-E318</f>
        <v>0</v>
      </c>
      <c r="M318" s="130">
        <f>H318-G318</f>
        <v>10</v>
      </c>
    </row>
    <row r="319" spans="1:13" ht="15">
      <c r="A319" s="143"/>
      <c r="B319" s="48" t="s">
        <v>232</v>
      </c>
      <c r="C319" s="30"/>
      <c r="D319" s="25" t="s">
        <v>233</v>
      </c>
      <c r="E319" s="49">
        <v>19000</v>
      </c>
      <c r="F319" s="49"/>
      <c r="G319" s="49">
        <f>E319+F319</f>
        <v>19000</v>
      </c>
      <c r="H319" s="33">
        <v>9293.21</v>
      </c>
      <c r="I319" s="33">
        <f>H319/E319*100</f>
        <v>48.911631578947365</v>
      </c>
      <c r="J319" s="33">
        <f>I319-100</f>
        <v>-51.088368421052635</v>
      </c>
      <c r="K319" s="33">
        <f>E319-H319</f>
        <v>9706.79</v>
      </c>
      <c r="L319" s="141">
        <f>G319-E319</f>
        <v>0</v>
      </c>
      <c r="M319" s="130">
        <f>H319-G319</f>
        <v>-9706.79</v>
      </c>
    </row>
    <row r="320" spans="1:13" ht="15">
      <c r="A320" s="143"/>
      <c r="B320" s="48" t="s">
        <v>290</v>
      </c>
      <c r="C320" s="30"/>
      <c r="D320" s="25" t="s">
        <v>291</v>
      </c>
      <c r="E320" s="49">
        <v>1000</v>
      </c>
      <c r="F320" s="49"/>
      <c r="G320" s="49">
        <f>E320+F320</f>
        <v>1000</v>
      </c>
      <c r="H320" s="33">
        <v>336.1</v>
      </c>
      <c r="I320" s="33">
        <f>H320/E320*100</f>
        <v>33.61</v>
      </c>
      <c r="J320" s="33">
        <f>I320-100</f>
        <v>-66.39</v>
      </c>
      <c r="K320" s="33">
        <f>E320-H320</f>
        <v>663.9</v>
      </c>
      <c r="L320" s="141">
        <f>G320-E320</f>
        <v>0</v>
      </c>
      <c r="M320" s="130">
        <f>H320-G320</f>
        <v>-663.9</v>
      </c>
    </row>
    <row r="321" spans="1:13" ht="43.5">
      <c r="A321" s="143"/>
      <c r="B321" s="48" t="s">
        <v>267</v>
      </c>
      <c r="C321" s="30"/>
      <c r="D321" s="25" t="s">
        <v>268</v>
      </c>
      <c r="E321" s="49">
        <v>2000</v>
      </c>
      <c r="F321" s="49"/>
      <c r="G321" s="49">
        <f>E321+F321</f>
        <v>2000</v>
      </c>
      <c r="H321" s="33">
        <v>866.53</v>
      </c>
      <c r="I321" s="33">
        <f>H321/E321*100</f>
        <v>43.3265</v>
      </c>
      <c r="J321" s="33">
        <f>I321-100</f>
        <v>-56.6735</v>
      </c>
      <c r="K321" s="33">
        <f>E321-H321</f>
        <v>1133.47</v>
      </c>
      <c r="L321" s="141">
        <f>G321-E321</f>
        <v>0</v>
      </c>
      <c r="M321" s="130">
        <f>H321-G321</f>
        <v>-1133.47</v>
      </c>
    </row>
    <row r="322" spans="1:13" ht="29.25">
      <c r="A322" s="143"/>
      <c r="B322" s="48" t="s">
        <v>269</v>
      </c>
      <c r="C322" s="30"/>
      <c r="D322" s="25" t="s">
        <v>270</v>
      </c>
      <c r="E322" s="49">
        <v>3500</v>
      </c>
      <c r="F322" s="49"/>
      <c r="G322" s="49">
        <f>E322+F322</f>
        <v>3500</v>
      </c>
      <c r="H322" s="33">
        <v>1316.22</v>
      </c>
      <c r="I322" s="33">
        <f>H322/E322*100</f>
        <v>37.60628571428571</v>
      </c>
      <c r="J322" s="33">
        <f>I322-100</f>
        <v>-62.39371428571429</v>
      </c>
      <c r="K322" s="33">
        <f>E322-H322</f>
        <v>2183.7799999999997</v>
      </c>
      <c r="L322" s="141">
        <f>G322-E322</f>
        <v>0</v>
      </c>
      <c r="M322" s="130">
        <f>H322-G322</f>
        <v>-2183.7799999999997</v>
      </c>
    </row>
    <row r="323" spans="1:16" s="150" customFormat="1" ht="15">
      <c r="A323" s="143"/>
      <c r="B323" s="48" t="s">
        <v>283</v>
      </c>
      <c r="C323" s="30"/>
      <c r="D323" s="25" t="s">
        <v>272</v>
      </c>
      <c r="E323" s="49">
        <v>8000</v>
      </c>
      <c r="F323" s="49"/>
      <c r="G323" s="49">
        <f>E323+F323</f>
        <v>8000</v>
      </c>
      <c r="H323" s="33">
        <v>5303.63</v>
      </c>
      <c r="I323" s="33">
        <f>H323/E323*100</f>
        <v>66.295375</v>
      </c>
      <c r="J323" s="33">
        <f>I323-100</f>
        <v>-33.70462499999999</v>
      </c>
      <c r="K323" s="33">
        <f>E323-H323</f>
        <v>2696.37</v>
      </c>
      <c r="L323" s="141">
        <f>G323-E323</f>
        <v>0</v>
      </c>
      <c r="M323" s="130">
        <f>H323-G323</f>
        <v>-2696.37</v>
      </c>
      <c r="P323" s="151"/>
    </row>
    <row r="324" spans="1:13" ht="29.25">
      <c r="A324" s="143"/>
      <c r="B324" s="92" t="s">
        <v>273</v>
      </c>
      <c r="C324" s="84"/>
      <c r="D324" s="85" t="s">
        <v>274</v>
      </c>
      <c r="E324" s="93">
        <v>6054</v>
      </c>
      <c r="F324" s="93"/>
      <c r="G324" s="93">
        <f>E324+F324</f>
        <v>6054</v>
      </c>
      <c r="H324" s="88">
        <v>3825</v>
      </c>
      <c r="I324" s="88">
        <f>H324/E324*100</f>
        <v>63.18136769078295</v>
      </c>
      <c r="J324" s="88">
        <f>I324-100</f>
        <v>-36.81863230921705</v>
      </c>
      <c r="K324" s="33">
        <f>E324-H324</f>
        <v>2229</v>
      </c>
      <c r="L324" s="141">
        <f>G324-E324</f>
        <v>0</v>
      </c>
      <c r="M324" s="130">
        <f>H324-G324</f>
        <v>-2229</v>
      </c>
    </row>
    <row r="325" spans="1:13" ht="29.25">
      <c r="A325" s="143"/>
      <c r="B325" s="48" t="s">
        <v>275</v>
      </c>
      <c r="C325" s="30"/>
      <c r="D325" s="25" t="s">
        <v>276</v>
      </c>
      <c r="E325" s="49">
        <v>4000</v>
      </c>
      <c r="F325" s="49"/>
      <c r="G325" s="49">
        <f>E325+F325</f>
        <v>4000</v>
      </c>
      <c r="H325" s="33">
        <v>2424</v>
      </c>
      <c r="I325" s="33">
        <f>H325/E325*100</f>
        <v>60.6</v>
      </c>
      <c r="J325" s="33">
        <f>I325-100</f>
        <v>-39.4</v>
      </c>
      <c r="K325" s="33">
        <f>E325-H325</f>
        <v>1576</v>
      </c>
      <c r="L325" s="141">
        <f>G325-E325</f>
        <v>0</v>
      </c>
      <c r="M325" s="130">
        <f>H325-G325</f>
        <v>-1576</v>
      </c>
    </row>
    <row r="326" spans="1:13" ht="43.5">
      <c r="A326" s="143"/>
      <c r="B326" s="48" t="s">
        <v>220</v>
      </c>
      <c r="C326" s="30"/>
      <c r="D326" s="25" t="s">
        <v>221</v>
      </c>
      <c r="E326" s="49">
        <v>1500</v>
      </c>
      <c r="F326" s="49"/>
      <c r="G326" s="49">
        <f>E326+F326</f>
        <v>1500</v>
      </c>
      <c r="H326" s="33">
        <v>921.95</v>
      </c>
      <c r="I326" s="33">
        <f>H326/E326*100</f>
        <v>61.46333333333334</v>
      </c>
      <c r="J326" s="33">
        <f>I326-100</f>
        <v>-38.53666666666666</v>
      </c>
      <c r="K326" s="33">
        <f>E326-H326</f>
        <v>578.05</v>
      </c>
      <c r="L326" s="141">
        <f>G326-E326</f>
        <v>0</v>
      </c>
      <c r="M326" s="130">
        <f>H326-G326</f>
        <v>-578.05</v>
      </c>
    </row>
    <row r="327" spans="1:13" ht="29.25">
      <c r="A327" s="143"/>
      <c r="B327" s="48" t="s">
        <v>222</v>
      </c>
      <c r="C327" s="30"/>
      <c r="D327" s="25" t="s">
        <v>223</v>
      </c>
      <c r="E327" s="49">
        <v>7000</v>
      </c>
      <c r="F327" s="49"/>
      <c r="G327" s="49">
        <f>E327+F327</f>
        <v>7000</v>
      </c>
      <c r="H327" s="33">
        <v>5197.96</v>
      </c>
      <c r="I327" s="33">
        <f>H327/E327*100</f>
        <v>74.25657142857143</v>
      </c>
      <c r="J327" s="33">
        <f>I327-100</f>
        <v>-25.743428571428566</v>
      </c>
      <c r="K327" s="33">
        <f>E327-H327</f>
        <v>1802.04</v>
      </c>
      <c r="L327" s="141">
        <f>G327-E327</f>
        <v>0</v>
      </c>
      <c r="M327" s="130">
        <f>H327-G327</f>
        <v>-1802.04</v>
      </c>
    </row>
    <row r="328" spans="1:13" ht="29.25">
      <c r="A328" s="143"/>
      <c r="B328" s="108" t="s">
        <v>342</v>
      </c>
      <c r="C328" s="30" t="s">
        <v>343</v>
      </c>
      <c r="D328" s="25"/>
      <c r="E328" s="43">
        <f>SUM(E330:E331)</f>
        <v>41748</v>
      </c>
      <c r="F328" s="43">
        <f>SUM(F330:F331)</f>
        <v>0</v>
      </c>
      <c r="G328" s="43">
        <f>E328+F328</f>
        <v>41748</v>
      </c>
      <c r="H328" s="44">
        <f>SUM(H330:H331)</f>
        <v>16797.23</v>
      </c>
      <c r="I328" s="44">
        <f>H328/E328*100</f>
        <v>40.23481364376737</v>
      </c>
      <c r="J328" s="33">
        <f>I328-100</f>
        <v>-59.76518635623263</v>
      </c>
      <c r="K328" s="33">
        <f>E328-H328</f>
        <v>24950.77</v>
      </c>
      <c r="L328" s="141">
        <f>G328-E328</f>
        <v>0</v>
      </c>
      <c r="M328" s="130">
        <f>H328-G328</f>
        <v>-24950.77</v>
      </c>
    </row>
    <row r="329" spans="1:13" ht="12.75" hidden="1">
      <c r="A329" s="143"/>
      <c r="B329" s="108"/>
      <c r="C329" s="30"/>
      <c r="D329" s="25"/>
      <c r="E329" s="43">
        <f>-E328</f>
        <v>-41748</v>
      </c>
      <c r="F329" s="43">
        <f>-F328</f>
        <v>0</v>
      </c>
      <c r="G329" s="43">
        <f>E329+F329</f>
        <v>-41748</v>
      </c>
      <c r="H329" s="44">
        <f>-H328</f>
        <v>-16797.23</v>
      </c>
      <c r="I329" s="44"/>
      <c r="J329" s="33"/>
      <c r="K329" s="33"/>
      <c r="L329" s="141">
        <f>G329-E329</f>
        <v>0</v>
      </c>
      <c r="M329" s="130">
        <f>H329-G329</f>
        <v>24950.77</v>
      </c>
    </row>
    <row r="330" spans="1:13" ht="15">
      <c r="A330" s="143"/>
      <c r="B330" s="48" t="s">
        <v>283</v>
      </c>
      <c r="C330" s="30"/>
      <c r="D330" s="25" t="s">
        <v>272</v>
      </c>
      <c r="E330" s="49">
        <v>7000</v>
      </c>
      <c r="F330" s="49"/>
      <c r="G330" s="49">
        <f>E330+F330</f>
        <v>7000</v>
      </c>
      <c r="H330" s="33">
        <v>2926.23</v>
      </c>
      <c r="I330" s="33">
        <f>H330/E330*100</f>
        <v>41.803285714285714</v>
      </c>
      <c r="J330" s="33">
        <f>I330-100</f>
        <v>-58.196714285714286</v>
      </c>
      <c r="K330" s="33">
        <f>E330-H330</f>
        <v>4073.77</v>
      </c>
      <c r="L330" s="141">
        <f>G330-E330</f>
        <v>0</v>
      </c>
      <c r="M330" s="130">
        <f>H330-G330</f>
        <v>-4073.77</v>
      </c>
    </row>
    <row r="331" spans="1:13" ht="29.25">
      <c r="A331" s="143"/>
      <c r="B331" s="48" t="s">
        <v>275</v>
      </c>
      <c r="C331" s="30"/>
      <c r="D331" s="25" t="s">
        <v>276</v>
      </c>
      <c r="E331" s="49">
        <v>34748</v>
      </c>
      <c r="F331" s="49"/>
      <c r="G331" s="49">
        <f>E331+F331</f>
        <v>34748</v>
      </c>
      <c r="H331" s="33">
        <v>13871</v>
      </c>
      <c r="I331" s="33">
        <f>H331/E331*100</f>
        <v>39.918844250028776</v>
      </c>
      <c r="J331" s="33">
        <f>I331-100</f>
        <v>-60.081155749971224</v>
      </c>
      <c r="K331" s="33">
        <f>E331-H331</f>
        <v>20877</v>
      </c>
      <c r="L331" s="141">
        <f>G331-E331</f>
        <v>0</v>
      </c>
      <c r="M331" s="130">
        <f>H331-G331</f>
        <v>-20877</v>
      </c>
    </row>
    <row r="332" spans="1:13" ht="15">
      <c r="A332" s="143"/>
      <c r="B332" s="108" t="s">
        <v>153</v>
      </c>
      <c r="C332" s="30" t="s">
        <v>154</v>
      </c>
      <c r="D332" s="25"/>
      <c r="E332" s="43">
        <f>SUM(E334:E339)</f>
        <v>132541</v>
      </c>
      <c r="F332" s="43">
        <f>SUM(F334:F339)</f>
        <v>0</v>
      </c>
      <c r="G332" s="43">
        <f>E332+F332</f>
        <v>132541</v>
      </c>
      <c r="H332" s="44">
        <f>SUM(H334:H339)</f>
        <v>58516.37</v>
      </c>
      <c r="I332" s="44">
        <f>H332/E332*100</f>
        <v>44.14963671618594</v>
      </c>
      <c r="J332" s="33">
        <f>I332-100</f>
        <v>-55.85036328381406</v>
      </c>
      <c r="K332" s="33">
        <f>E332-H332</f>
        <v>74024.63</v>
      </c>
      <c r="L332" s="141">
        <f>G332-E332</f>
        <v>0</v>
      </c>
      <c r="M332" s="130">
        <f>H332-G332</f>
        <v>-74024.63</v>
      </c>
    </row>
    <row r="333" spans="1:13" ht="12.75" hidden="1">
      <c r="A333" s="143"/>
      <c r="B333" s="108"/>
      <c r="C333" s="30"/>
      <c r="D333" s="25"/>
      <c r="E333" s="43">
        <f>-E332</f>
        <v>-132541</v>
      </c>
      <c r="F333" s="43">
        <f>-F332</f>
        <v>0</v>
      </c>
      <c r="G333" s="43">
        <f>E333+F333</f>
        <v>-132541</v>
      </c>
      <c r="H333" s="44">
        <f>-H332</f>
        <v>-58516.37</v>
      </c>
      <c r="I333" s="44"/>
      <c r="J333" s="33"/>
      <c r="K333" s="33"/>
      <c r="L333" s="141">
        <f>G333-E333</f>
        <v>0</v>
      </c>
      <c r="M333" s="130">
        <f>H333-G333</f>
        <v>74024.63</v>
      </c>
    </row>
    <row r="334" spans="1:13" ht="15">
      <c r="A334" s="143"/>
      <c r="B334" s="48" t="s">
        <v>255</v>
      </c>
      <c r="C334" s="30"/>
      <c r="D334" s="25" t="s">
        <v>256</v>
      </c>
      <c r="E334" s="49">
        <v>35754</v>
      </c>
      <c r="F334" s="49"/>
      <c r="G334" s="49">
        <f>E334+F334</f>
        <v>35754</v>
      </c>
      <c r="H334" s="33">
        <v>16645.6</v>
      </c>
      <c r="I334" s="33">
        <f>H334/E334*100</f>
        <v>46.555909828270956</v>
      </c>
      <c r="J334" s="33">
        <f>I334-100</f>
        <v>-53.444090171729044</v>
      </c>
      <c r="K334" s="33">
        <f>E334-H334</f>
        <v>19108.4</v>
      </c>
      <c r="L334" s="141">
        <f>G334-E334</f>
        <v>0</v>
      </c>
      <c r="M334" s="130">
        <f>H334-G334</f>
        <v>-19108.4</v>
      </c>
    </row>
    <row r="335" spans="1:13" ht="15">
      <c r="A335" s="143"/>
      <c r="B335" s="48" t="s">
        <v>257</v>
      </c>
      <c r="C335" s="30"/>
      <c r="D335" s="25" t="s">
        <v>258</v>
      </c>
      <c r="E335" s="49">
        <v>3060</v>
      </c>
      <c r="F335" s="49"/>
      <c r="G335" s="49">
        <f>E335+F335</f>
        <v>3060</v>
      </c>
      <c r="H335" s="33">
        <v>2602.28</v>
      </c>
      <c r="I335" s="33">
        <f>H335/E335*100</f>
        <v>85.04183006535948</v>
      </c>
      <c r="J335" s="33">
        <f>I335-100</f>
        <v>-14.958169934640523</v>
      </c>
      <c r="K335" s="33">
        <f>E335-H335</f>
        <v>457.7199999999998</v>
      </c>
      <c r="L335" s="141">
        <f>G335-E335</f>
        <v>0</v>
      </c>
      <c r="M335" s="130">
        <f>H335-G335</f>
        <v>-457.7199999999998</v>
      </c>
    </row>
    <row r="336" spans="1:13" ht="15">
      <c r="A336" s="143"/>
      <c r="B336" s="48" t="s">
        <v>259</v>
      </c>
      <c r="C336" s="30"/>
      <c r="D336" s="25" t="s">
        <v>260</v>
      </c>
      <c r="E336" s="49">
        <v>5938</v>
      </c>
      <c r="F336" s="49"/>
      <c r="G336" s="49">
        <f>E336+F336</f>
        <v>5938</v>
      </c>
      <c r="H336" s="33">
        <v>2694.37</v>
      </c>
      <c r="I336" s="33">
        <f>H336/E336*100</f>
        <v>45.37504210171775</v>
      </c>
      <c r="J336" s="33">
        <f>I336-100</f>
        <v>-54.62495789828225</v>
      </c>
      <c r="K336" s="33">
        <f>E336-H336</f>
        <v>3243.63</v>
      </c>
      <c r="L336" s="141">
        <f>G336-E336</f>
        <v>0</v>
      </c>
      <c r="M336" s="130">
        <f>H336-G336</f>
        <v>-3243.63</v>
      </c>
    </row>
    <row r="337" spans="1:13" ht="15">
      <c r="A337" s="143"/>
      <c r="B337" s="48" t="s">
        <v>261</v>
      </c>
      <c r="C337" s="30"/>
      <c r="D337" s="25" t="s">
        <v>262</v>
      </c>
      <c r="E337" s="49">
        <v>949</v>
      </c>
      <c r="F337" s="49"/>
      <c r="G337" s="49">
        <f>E337+F337</f>
        <v>949</v>
      </c>
      <c r="H337" s="33">
        <v>419.21</v>
      </c>
      <c r="I337" s="33">
        <f>H337/E337*100</f>
        <v>44.17386722866175</v>
      </c>
      <c r="J337" s="33">
        <f>I337-100</f>
        <v>-55.82613277133825</v>
      </c>
      <c r="K337" s="33">
        <f>E337-H337</f>
        <v>529.79</v>
      </c>
      <c r="L337" s="141">
        <f>G337-E337</f>
        <v>0</v>
      </c>
      <c r="M337" s="130">
        <f>H337-G337</f>
        <v>-529.79</v>
      </c>
    </row>
    <row r="338" spans="1:12" ht="29.25">
      <c r="A338" s="143"/>
      <c r="B338" s="92" t="s">
        <v>273</v>
      </c>
      <c r="C338" s="30"/>
      <c r="D338" s="25" t="s">
        <v>274</v>
      </c>
      <c r="E338" s="49">
        <v>1840</v>
      </c>
      <c r="F338" s="49"/>
      <c r="G338" s="49">
        <f>E338+F338</f>
        <v>1840</v>
      </c>
      <c r="H338" s="33"/>
      <c r="I338" s="33"/>
      <c r="J338" s="33"/>
      <c r="K338" s="33"/>
      <c r="L338" s="141">
        <f>G338-E338</f>
        <v>0</v>
      </c>
    </row>
    <row r="339" spans="1:13" ht="15">
      <c r="A339" s="143"/>
      <c r="B339" s="48" t="s">
        <v>336</v>
      </c>
      <c r="C339" s="30"/>
      <c r="D339" s="25" t="s">
        <v>337</v>
      </c>
      <c r="E339" s="49">
        <v>85000</v>
      </c>
      <c r="F339" s="49"/>
      <c r="G339" s="49">
        <f>E339+F339</f>
        <v>85000</v>
      </c>
      <c r="H339" s="33">
        <v>36154.91</v>
      </c>
      <c r="I339" s="33">
        <f>H339/E339*100</f>
        <v>42.53518823529412</v>
      </c>
      <c r="J339" s="33">
        <f>I339-100</f>
        <v>-57.46481176470588</v>
      </c>
      <c r="K339" s="33">
        <f>E339-H339</f>
        <v>48845.09</v>
      </c>
      <c r="L339" s="141">
        <f>G339-E339</f>
        <v>0</v>
      </c>
      <c r="M339" s="130">
        <f>H339-G339</f>
        <v>-48845.09</v>
      </c>
    </row>
    <row r="340" spans="1:13" ht="15">
      <c r="A340" s="143"/>
      <c r="B340" s="108" t="s">
        <v>28</v>
      </c>
      <c r="C340" s="30" t="s">
        <v>155</v>
      </c>
      <c r="D340" s="25"/>
      <c r="E340" s="43">
        <f>SUM(E342:E347)</f>
        <v>44941</v>
      </c>
      <c r="F340" s="43">
        <f>SUM(F342:F347)</f>
        <v>0</v>
      </c>
      <c r="G340" s="43">
        <f>E340+F340</f>
        <v>44941</v>
      </c>
      <c r="H340" s="44">
        <f>SUM(H342:H347)</f>
        <v>5999</v>
      </c>
      <c r="I340" s="44">
        <f>H340/E340*100</f>
        <v>13.348612625442247</v>
      </c>
      <c r="J340" s="33">
        <f>I340-100</f>
        <v>-86.65138737455776</v>
      </c>
      <c r="K340" s="33">
        <f>E340-H340</f>
        <v>38942</v>
      </c>
      <c r="L340" s="141">
        <f>G340-E340</f>
        <v>0</v>
      </c>
      <c r="M340" s="130">
        <f>H340-G340</f>
        <v>-38942</v>
      </c>
    </row>
    <row r="341" spans="1:13" ht="12.75" hidden="1">
      <c r="A341" s="143"/>
      <c r="B341" s="108"/>
      <c r="C341" s="30"/>
      <c r="D341" s="25"/>
      <c r="E341" s="43">
        <f>-E340</f>
        <v>-44941</v>
      </c>
      <c r="F341" s="43">
        <f>-F340</f>
        <v>0</v>
      </c>
      <c r="G341" s="43">
        <f>E341+F341</f>
        <v>-44941</v>
      </c>
      <c r="H341" s="44">
        <f>-H340</f>
        <v>-5999</v>
      </c>
      <c r="I341" s="44"/>
      <c r="J341" s="33"/>
      <c r="K341" s="33"/>
      <c r="L341" s="141">
        <f>G341-E341</f>
        <v>0</v>
      </c>
      <c r="M341" s="130">
        <f>H341-G341</f>
        <v>38942</v>
      </c>
    </row>
    <row r="342" spans="1:13" ht="15">
      <c r="A342" s="143"/>
      <c r="B342" s="48" t="s">
        <v>281</v>
      </c>
      <c r="C342" s="30"/>
      <c r="D342" s="25" t="s">
        <v>282</v>
      </c>
      <c r="E342" s="49">
        <v>300</v>
      </c>
      <c r="F342" s="49"/>
      <c r="G342" s="49">
        <f>E342+F342</f>
        <v>300</v>
      </c>
      <c r="H342" s="33">
        <v>0</v>
      </c>
      <c r="I342" s="33">
        <f>H342/E342*100</f>
        <v>0</v>
      </c>
      <c r="J342" s="33">
        <f>I342-100</f>
        <v>-100</v>
      </c>
      <c r="K342" s="33">
        <f>E342-H342</f>
        <v>300</v>
      </c>
      <c r="L342" s="141">
        <f>G342-E342</f>
        <v>0</v>
      </c>
      <c r="M342" s="130">
        <f>H342-G342</f>
        <v>-300</v>
      </c>
    </row>
    <row r="343" spans="1:13" ht="15">
      <c r="A343" s="143"/>
      <c r="B343" s="48" t="s">
        <v>344</v>
      </c>
      <c r="C343" s="30"/>
      <c r="D343" s="25" t="s">
        <v>345</v>
      </c>
      <c r="E343" s="49">
        <v>5000</v>
      </c>
      <c r="F343" s="49"/>
      <c r="G343" s="49">
        <f>E343+F343</f>
        <v>5000</v>
      </c>
      <c r="H343" s="33">
        <v>5999</v>
      </c>
      <c r="I343" s="33">
        <f>H343/E343*100</f>
        <v>119.98</v>
      </c>
      <c r="J343" s="33">
        <f>I343-100</f>
        <v>19.980000000000004</v>
      </c>
      <c r="K343" s="33">
        <f>E343-H343</f>
        <v>-999</v>
      </c>
      <c r="L343" s="141">
        <f>G343-E343</f>
        <v>0</v>
      </c>
      <c r="M343" s="130">
        <f>H343-G343</f>
        <v>999</v>
      </c>
    </row>
    <row r="344" spans="1:13" ht="15">
      <c r="A344" s="143"/>
      <c r="B344" s="48" t="s">
        <v>216</v>
      </c>
      <c r="C344" s="30"/>
      <c r="D344" s="25" t="s">
        <v>217</v>
      </c>
      <c r="E344" s="49">
        <v>5000</v>
      </c>
      <c r="F344" s="49"/>
      <c r="G344" s="49">
        <f>E344+F344</f>
        <v>5000</v>
      </c>
      <c r="H344" s="33">
        <v>0</v>
      </c>
      <c r="I344" s="33">
        <f>H344/E344*100</f>
        <v>0</v>
      </c>
      <c r="J344" s="33">
        <f>I344-100</f>
        <v>-100</v>
      </c>
      <c r="K344" s="33">
        <f>E344-H344</f>
        <v>5000</v>
      </c>
      <c r="L344" s="141">
        <f>G344-E344</f>
        <v>0</v>
      </c>
      <c r="M344" s="130">
        <f>H344-G344</f>
        <v>-5000</v>
      </c>
    </row>
    <row r="345" spans="1:12" ht="15">
      <c r="A345" s="143"/>
      <c r="B345" s="48" t="s">
        <v>232</v>
      </c>
      <c r="C345" s="30"/>
      <c r="D345" s="25" t="s">
        <v>233</v>
      </c>
      <c r="E345" s="49">
        <v>17371</v>
      </c>
      <c r="F345"/>
      <c r="G345" s="49">
        <f>E345+F345</f>
        <v>17371</v>
      </c>
      <c r="H345" s="33"/>
      <c r="I345" s="33"/>
      <c r="J345" s="33"/>
      <c r="K345" s="33"/>
      <c r="L345" s="141"/>
    </row>
    <row r="346" spans="1:12" ht="15">
      <c r="A346" s="143"/>
      <c r="B346" s="48" t="s">
        <v>232</v>
      </c>
      <c r="C346" s="30"/>
      <c r="D346" s="25" t="s">
        <v>346</v>
      </c>
      <c r="E346" s="49">
        <v>13420</v>
      </c>
      <c r="F346" s="169"/>
      <c r="G346" s="49">
        <f>E346+F346</f>
        <v>13420</v>
      </c>
      <c r="H346" s="33"/>
      <c r="I346" s="33"/>
      <c r="J346" s="33"/>
      <c r="K346" s="33"/>
      <c r="L346" s="141"/>
    </row>
    <row r="347" spans="1:13" ht="15">
      <c r="A347" s="143"/>
      <c r="B347" s="48" t="s">
        <v>284</v>
      </c>
      <c r="C347" s="30"/>
      <c r="D347" s="25" t="s">
        <v>285</v>
      </c>
      <c r="E347" s="49">
        <v>3850</v>
      </c>
      <c r="F347"/>
      <c r="G347" s="49">
        <f>E347+F347</f>
        <v>3850</v>
      </c>
      <c r="H347" s="33">
        <v>0</v>
      </c>
      <c r="I347" s="33">
        <f>H347/E347*100</f>
        <v>0</v>
      </c>
      <c r="J347" s="33">
        <f>I347-100</f>
        <v>-100</v>
      </c>
      <c r="K347" s="33">
        <f>E347-H347</f>
        <v>3850</v>
      </c>
      <c r="L347" s="141">
        <f>G347-E347</f>
        <v>0</v>
      </c>
      <c r="M347" s="130">
        <f>H347-G347</f>
        <v>-3850</v>
      </c>
    </row>
    <row r="348" spans="1:13" ht="15">
      <c r="A348" s="139" t="s">
        <v>347</v>
      </c>
      <c r="B348" s="168" t="s">
        <v>348</v>
      </c>
      <c r="C348" s="30"/>
      <c r="D348" s="25"/>
      <c r="E348" s="31">
        <f>E350+E353+E357+E370</f>
        <v>145566</v>
      </c>
      <c r="F348" s="31">
        <f>F350+F353+F357+F370</f>
        <v>0</v>
      </c>
      <c r="G348" s="31">
        <f>E348+F348</f>
        <v>145566</v>
      </c>
      <c r="H348" s="32">
        <f>H350+H353+H357+H370</f>
        <v>145175.69</v>
      </c>
      <c r="I348" s="32">
        <f>H348/E348*100</f>
        <v>99.73186733165711</v>
      </c>
      <c r="J348" s="33">
        <f>I348-100</f>
        <v>-0.2681326683428864</v>
      </c>
      <c r="K348" s="33">
        <f>E348-H348</f>
        <v>390.3099999999977</v>
      </c>
      <c r="L348" s="141">
        <f>G348-E348</f>
        <v>0</v>
      </c>
      <c r="M348" s="130">
        <f>H348-G348</f>
        <v>-390.3099999999977</v>
      </c>
    </row>
    <row r="349" spans="1:13" ht="12.75" hidden="1">
      <c r="A349" s="142"/>
      <c r="B349" s="168"/>
      <c r="C349" s="30"/>
      <c r="D349" s="25"/>
      <c r="E349" s="31">
        <f>-E348</f>
        <v>-145566</v>
      </c>
      <c r="F349" s="31">
        <f>-F348</f>
        <v>0</v>
      </c>
      <c r="G349" s="31">
        <f>E349+F349</f>
        <v>-145566</v>
      </c>
      <c r="H349" s="32">
        <f>-H348</f>
        <v>-145175.69</v>
      </c>
      <c r="I349" s="32"/>
      <c r="J349" s="33"/>
      <c r="K349" s="33"/>
      <c r="L349" s="141">
        <f>G349-E349</f>
        <v>0</v>
      </c>
      <c r="M349" s="130">
        <f>H349-G349</f>
        <v>390.3099999999977</v>
      </c>
    </row>
    <row r="350" spans="1:13" ht="15">
      <c r="A350" s="143"/>
      <c r="B350" s="108" t="s">
        <v>349</v>
      </c>
      <c r="C350" s="30" t="s">
        <v>350</v>
      </c>
      <c r="D350" s="25"/>
      <c r="E350" s="43">
        <v>10000</v>
      </c>
      <c r="F350" s="43">
        <f>SUM(F352)</f>
        <v>0</v>
      </c>
      <c r="G350" s="43">
        <f>E350+F350</f>
        <v>10000</v>
      </c>
      <c r="H350" s="44">
        <f>SUM(H352)</f>
        <v>54000</v>
      </c>
      <c r="I350" s="44">
        <f>H350/E350*100</f>
        <v>540</v>
      </c>
      <c r="J350" s="33">
        <f>I350-100</f>
        <v>440</v>
      </c>
      <c r="K350" s="33">
        <f>E350-H350</f>
        <v>-44000</v>
      </c>
      <c r="L350" s="141">
        <f>G350-E350</f>
        <v>0</v>
      </c>
      <c r="M350" s="130">
        <f>H350-G350</f>
        <v>44000</v>
      </c>
    </row>
    <row r="351" spans="1:13" ht="12.75" hidden="1">
      <c r="A351" s="143"/>
      <c r="B351" s="108"/>
      <c r="C351" s="30"/>
      <c r="D351" s="25"/>
      <c r="E351" s="43">
        <f>-E350</f>
        <v>-10000</v>
      </c>
      <c r="F351" s="43">
        <f>-F350</f>
        <v>0</v>
      </c>
      <c r="G351" s="43">
        <f>E351+F351</f>
        <v>-10000</v>
      </c>
      <c r="H351" s="44">
        <f>-H350</f>
        <v>-54000</v>
      </c>
      <c r="I351" s="44"/>
      <c r="J351" s="33"/>
      <c r="K351" s="33"/>
      <c r="L351" s="141">
        <f>G351-E351</f>
        <v>0</v>
      </c>
      <c r="M351" s="130">
        <f>H351-G351</f>
        <v>-44000</v>
      </c>
    </row>
    <row r="352" spans="1:14" ht="72">
      <c r="A352" s="143"/>
      <c r="B352" s="48" t="s">
        <v>228</v>
      </c>
      <c r="C352" s="30"/>
      <c r="D352" s="25" t="s">
        <v>44</v>
      </c>
      <c r="E352" s="49">
        <v>10000</v>
      </c>
      <c r="F352" s="49"/>
      <c r="G352" s="49">
        <f>E352+F352</f>
        <v>10000</v>
      </c>
      <c r="H352" s="33">
        <v>54000</v>
      </c>
      <c r="I352" s="33">
        <f>H352/E352*100</f>
        <v>540</v>
      </c>
      <c r="J352" s="33">
        <f>I352-100</f>
        <v>440</v>
      </c>
      <c r="K352" s="33">
        <f>E352-H352</f>
        <v>-44000</v>
      </c>
      <c r="L352" s="141">
        <f>G352-E352</f>
        <v>0</v>
      </c>
      <c r="M352" s="130">
        <f>H352-G352</f>
        <v>44000</v>
      </c>
      <c r="N352" s="97">
        <f>G352</f>
        <v>10000</v>
      </c>
    </row>
    <row r="353" spans="1:16" s="128" customFormat="1" ht="15">
      <c r="A353" s="143"/>
      <c r="B353" s="108" t="s">
        <v>351</v>
      </c>
      <c r="C353" s="30" t="s">
        <v>352</v>
      </c>
      <c r="D353" s="25"/>
      <c r="E353" s="43">
        <v>5000</v>
      </c>
      <c r="F353" s="43">
        <f>SUM(F355:F356)</f>
        <v>0</v>
      </c>
      <c r="G353" s="43">
        <f>E353+F353</f>
        <v>5000</v>
      </c>
      <c r="H353" s="44">
        <f>SUM(H355:H356)</f>
        <v>3547.06</v>
      </c>
      <c r="I353" s="44">
        <f>H353/E353*100</f>
        <v>70.94120000000001</v>
      </c>
      <c r="J353" s="33">
        <f>I353-100</f>
        <v>-29.05879999999999</v>
      </c>
      <c r="K353" s="33">
        <f>E353-H353</f>
        <v>1452.94</v>
      </c>
      <c r="L353" s="141">
        <f>G353-E353</f>
        <v>0</v>
      </c>
      <c r="M353" s="130">
        <f>H353-G353</f>
        <v>-1452.94</v>
      </c>
      <c r="P353" s="162"/>
    </row>
    <row r="354" spans="1:16" s="128" customFormat="1" ht="12.75" hidden="1">
      <c r="A354" s="143"/>
      <c r="B354" s="108"/>
      <c r="C354" s="30"/>
      <c r="D354" s="25"/>
      <c r="E354" s="43">
        <f>-E353</f>
        <v>-5000</v>
      </c>
      <c r="F354" s="43">
        <f>-F353</f>
        <v>0</v>
      </c>
      <c r="G354" s="43">
        <f>E354+F354</f>
        <v>-5000</v>
      </c>
      <c r="H354" s="44">
        <f>-H353</f>
        <v>-3547.06</v>
      </c>
      <c r="I354" s="44"/>
      <c r="J354" s="33"/>
      <c r="K354" s="33"/>
      <c r="L354" s="141">
        <f>G354-E354</f>
        <v>0</v>
      </c>
      <c r="M354" s="130">
        <f>H354-G354</f>
        <v>1452.94</v>
      </c>
      <c r="P354" s="162"/>
    </row>
    <row r="355" spans="1:16" s="128" customFormat="1" ht="15">
      <c r="A355" s="143"/>
      <c r="B355" s="48" t="s">
        <v>216</v>
      </c>
      <c r="C355" s="30"/>
      <c r="D355" s="25" t="s">
        <v>217</v>
      </c>
      <c r="E355" s="49">
        <v>2000</v>
      </c>
      <c r="F355" s="49"/>
      <c r="G355" s="49">
        <f>E355+F355</f>
        <v>2000</v>
      </c>
      <c r="H355" s="33">
        <v>399.42</v>
      </c>
      <c r="I355" s="33">
        <f>H355/E355*100</f>
        <v>19.971</v>
      </c>
      <c r="J355" s="33">
        <f>I355-100</f>
        <v>-80.029</v>
      </c>
      <c r="K355" s="33">
        <f>E355-H355</f>
        <v>1600.58</v>
      </c>
      <c r="L355" s="141">
        <f>G355-E355</f>
        <v>0</v>
      </c>
      <c r="M355" s="130">
        <f>H355-G355</f>
        <v>-1600.58</v>
      </c>
      <c r="P355" s="162"/>
    </row>
    <row r="356" spans="1:16" s="128" customFormat="1" ht="15">
      <c r="A356" s="143"/>
      <c r="B356" s="48" t="s">
        <v>232</v>
      </c>
      <c r="C356" s="30"/>
      <c r="D356" s="25" t="s">
        <v>233</v>
      </c>
      <c r="E356" s="49">
        <v>3000</v>
      </c>
      <c r="F356" s="49"/>
      <c r="G356" s="49">
        <f>E356+F356</f>
        <v>3000</v>
      </c>
      <c r="H356" s="33">
        <v>3147.64</v>
      </c>
      <c r="I356" s="33">
        <f>H356/E356*100</f>
        <v>104.92133333333334</v>
      </c>
      <c r="J356" s="33">
        <f>I356-100</f>
        <v>4.921333333333337</v>
      </c>
      <c r="K356" s="33">
        <f>E356-H356</f>
        <v>-147.63999999999987</v>
      </c>
      <c r="L356" s="141">
        <f>G356-E356</f>
        <v>0</v>
      </c>
      <c r="M356" s="130">
        <f>H356-G356</f>
        <v>147.63999999999987</v>
      </c>
      <c r="P356" s="162"/>
    </row>
    <row r="357" spans="1:16" s="128" customFormat="1" ht="15">
      <c r="A357" s="143"/>
      <c r="B357" s="108" t="s">
        <v>353</v>
      </c>
      <c r="C357" s="30" t="s">
        <v>354</v>
      </c>
      <c r="D357" s="25"/>
      <c r="E357" s="43">
        <f>SUM(E359:E369)</f>
        <v>125566</v>
      </c>
      <c r="F357" s="43">
        <f>SUM(F359:F369)</f>
        <v>0</v>
      </c>
      <c r="G357" s="43">
        <f>E357+F357</f>
        <v>125566</v>
      </c>
      <c r="H357" s="44">
        <f>SUM(H359:H369)</f>
        <v>87628.63</v>
      </c>
      <c r="I357" s="44">
        <f>H357/E357*100</f>
        <v>69.78690887660673</v>
      </c>
      <c r="J357" s="33">
        <f>I357-100</f>
        <v>-30.21309112339327</v>
      </c>
      <c r="K357" s="33">
        <f>E357-H357</f>
        <v>37937.369999999995</v>
      </c>
      <c r="L357" s="141">
        <f>G357-E357</f>
        <v>0</v>
      </c>
      <c r="M357" s="130">
        <f>H357-G357</f>
        <v>-37937.369999999995</v>
      </c>
      <c r="P357" s="162"/>
    </row>
    <row r="358" spans="1:16" s="128" customFormat="1" ht="12.75" hidden="1">
      <c r="A358" s="143"/>
      <c r="B358" s="108"/>
      <c r="C358" s="30"/>
      <c r="D358" s="25"/>
      <c r="E358" s="43">
        <f>-E357</f>
        <v>-125566</v>
      </c>
      <c r="F358" s="43">
        <f>-F357</f>
        <v>0</v>
      </c>
      <c r="G358" s="43">
        <f>E358+F358</f>
        <v>-125566</v>
      </c>
      <c r="H358" s="44">
        <f>-H357</f>
        <v>-87628.63</v>
      </c>
      <c r="I358" s="44"/>
      <c r="J358" s="33"/>
      <c r="K358" s="33"/>
      <c r="L358" s="141">
        <f>G358-E358</f>
        <v>0</v>
      </c>
      <c r="M358" s="130">
        <f>H358-G358</f>
        <v>37937.369999999995</v>
      </c>
      <c r="P358" s="162"/>
    </row>
    <row r="359" spans="1:13" ht="57.75">
      <c r="A359" s="143"/>
      <c r="B359" s="48" t="s">
        <v>226</v>
      </c>
      <c r="C359" s="30"/>
      <c r="D359" s="25" t="s">
        <v>227</v>
      </c>
      <c r="E359" s="49">
        <v>3566</v>
      </c>
      <c r="F359" s="49"/>
      <c r="G359" s="49">
        <f>E359+F359</f>
        <v>3566</v>
      </c>
      <c r="H359" s="33">
        <v>2081</v>
      </c>
      <c r="I359" s="33">
        <f>H359/E359*100</f>
        <v>58.356702187324736</v>
      </c>
      <c r="J359" s="33">
        <f>I359-100</f>
        <v>-41.643297812675264</v>
      </c>
      <c r="K359" s="33">
        <f>E359-H359</f>
        <v>1485</v>
      </c>
      <c r="L359" s="141">
        <f>G359-E359</f>
        <v>0</v>
      </c>
      <c r="M359" s="130">
        <f>H359-G359</f>
        <v>-1485</v>
      </c>
    </row>
    <row r="360" spans="1:13" ht="15">
      <c r="A360" s="143"/>
      <c r="B360" s="48" t="s">
        <v>259</v>
      </c>
      <c r="C360" s="30"/>
      <c r="D360" s="25" t="s">
        <v>260</v>
      </c>
      <c r="E360" s="49">
        <v>1100</v>
      </c>
      <c r="F360" s="49"/>
      <c r="G360" s="49">
        <f>E360+F360</f>
        <v>1100</v>
      </c>
      <c r="H360" s="33">
        <v>780.64</v>
      </c>
      <c r="I360" s="33">
        <f>H360/E360*100</f>
        <v>70.96727272727273</v>
      </c>
      <c r="J360" s="33">
        <f>I360-100</f>
        <v>-29.03272727272727</v>
      </c>
      <c r="K360" s="33">
        <f>E360-H360</f>
        <v>319.36</v>
      </c>
      <c r="L360" s="141">
        <f>G360-E360</f>
        <v>0</v>
      </c>
      <c r="M360" s="130">
        <f>H360-G360</f>
        <v>-319.36</v>
      </c>
    </row>
    <row r="361" spans="1:13" ht="15">
      <c r="A361" s="143"/>
      <c r="B361" s="48" t="s">
        <v>261</v>
      </c>
      <c r="C361" s="30"/>
      <c r="D361" s="25" t="s">
        <v>262</v>
      </c>
      <c r="E361" s="49">
        <v>50</v>
      </c>
      <c r="F361" s="49"/>
      <c r="G361" s="49">
        <f>E361+F361</f>
        <v>50</v>
      </c>
      <c r="H361" s="33">
        <v>0</v>
      </c>
      <c r="I361" s="33">
        <f>H361/E361*100</f>
        <v>0</v>
      </c>
      <c r="J361" s="33">
        <f>I361-100</f>
        <v>-100</v>
      </c>
      <c r="K361" s="33">
        <f>E361-H361</f>
        <v>50</v>
      </c>
      <c r="L361" s="141">
        <f>G361-E361</f>
        <v>0</v>
      </c>
      <c r="M361" s="130">
        <f>H361-G361</f>
        <v>-50</v>
      </c>
    </row>
    <row r="362" spans="1:13" ht="15">
      <c r="A362" s="143"/>
      <c r="B362" s="48" t="s">
        <v>263</v>
      </c>
      <c r="C362" s="30"/>
      <c r="D362" s="25" t="s">
        <v>264</v>
      </c>
      <c r="E362" s="49">
        <v>45000</v>
      </c>
      <c r="F362" s="49"/>
      <c r="G362" s="49">
        <f>E362+F362</f>
        <v>45000</v>
      </c>
      <c r="H362" s="33">
        <v>31021.38</v>
      </c>
      <c r="I362" s="33">
        <f>H362/E362*100</f>
        <v>68.93639999999999</v>
      </c>
      <c r="J362" s="33">
        <f>I362-100</f>
        <v>-31.063600000000008</v>
      </c>
      <c r="K362" s="33">
        <f>E362-H362</f>
        <v>13978.619999999999</v>
      </c>
      <c r="L362" s="141">
        <f>G362-E362</f>
        <v>0</v>
      </c>
      <c r="M362" s="130">
        <f>H362-G362</f>
        <v>-13978.619999999999</v>
      </c>
    </row>
    <row r="363" spans="1:13" ht="15">
      <c r="A363" s="143"/>
      <c r="B363" s="48" t="s">
        <v>216</v>
      </c>
      <c r="C363" s="30"/>
      <c r="D363" s="25" t="s">
        <v>217</v>
      </c>
      <c r="E363" s="49">
        <v>34000</v>
      </c>
      <c r="F363" s="49"/>
      <c r="G363" s="49">
        <f>E363+F363</f>
        <v>34000</v>
      </c>
      <c r="H363" s="33">
        <v>17376.49</v>
      </c>
      <c r="I363" s="33">
        <f>H363/E363*100</f>
        <v>51.10732352941177</v>
      </c>
      <c r="J363" s="33">
        <f>I363-100</f>
        <v>-48.89267647058823</v>
      </c>
      <c r="K363" s="33">
        <f>E363-H363</f>
        <v>16623.51</v>
      </c>
      <c r="L363" s="141">
        <f>G363-E363</f>
        <v>0</v>
      </c>
      <c r="M363" s="130">
        <f>H363-G363</f>
        <v>-16623.51</v>
      </c>
    </row>
    <row r="364" spans="1:13" ht="15">
      <c r="A364" s="143"/>
      <c r="B364" s="48" t="s">
        <v>288</v>
      </c>
      <c r="C364" s="30"/>
      <c r="D364" s="25" t="s">
        <v>289</v>
      </c>
      <c r="E364" s="49">
        <v>8500</v>
      </c>
      <c r="F364" s="49"/>
      <c r="G364" s="49">
        <f>E364+F364</f>
        <v>8500</v>
      </c>
      <c r="H364" s="33">
        <v>4568.33</v>
      </c>
      <c r="I364" s="33">
        <f>H364/E364*100</f>
        <v>53.74505882352941</v>
      </c>
      <c r="J364" s="33">
        <f>I364-100</f>
        <v>-46.25494117647059</v>
      </c>
      <c r="K364" s="33">
        <f>E364-H364</f>
        <v>3931.67</v>
      </c>
      <c r="L364" s="141">
        <f>G364-E364</f>
        <v>0</v>
      </c>
      <c r="M364" s="130">
        <f>H364-G364</f>
        <v>-3931.67</v>
      </c>
    </row>
    <row r="365" spans="1:13" ht="15">
      <c r="A365" s="143"/>
      <c r="B365" s="48" t="s">
        <v>232</v>
      </c>
      <c r="C365" s="30"/>
      <c r="D365" s="25" t="s">
        <v>233</v>
      </c>
      <c r="E365" s="49">
        <v>29750</v>
      </c>
      <c r="F365" s="49"/>
      <c r="G365" s="49">
        <f>E365+F365</f>
        <v>29750</v>
      </c>
      <c r="H365" s="33">
        <v>30401.4</v>
      </c>
      <c r="I365" s="33">
        <f>H365/E365*100</f>
        <v>102.18957983193278</v>
      </c>
      <c r="J365" s="33">
        <f>I365-100</f>
        <v>2.1895798319327753</v>
      </c>
      <c r="K365" s="33">
        <f>E365-H365</f>
        <v>-651.4000000000015</v>
      </c>
      <c r="L365" s="141">
        <f>G365-E365</f>
        <v>0</v>
      </c>
      <c r="M365" s="130">
        <f>H365-G365</f>
        <v>651.4000000000015</v>
      </c>
    </row>
    <row r="366" spans="1:13" ht="29.25">
      <c r="A366" s="143"/>
      <c r="B366" s="48" t="s">
        <v>269</v>
      </c>
      <c r="C366" s="30"/>
      <c r="D366" s="25" t="s">
        <v>270</v>
      </c>
      <c r="E366" s="49">
        <v>300</v>
      </c>
      <c r="F366" s="49"/>
      <c r="G366" s="49">
        <f>E366+F366</f>
        <v>300</v>
      </c>
      <c r="H366" s="33">
        <v>197.64</v>
      </c>
      <c r="I366" s="33">
        <f>H366/E366*100</f>
        <v>65.88</v>
      </c>
      <c r="J366" s="33">
        <f>I366-100</f>
        <v>-34.120000000000005</v>
      </c>
      <c r="K366" s="33">
        <f>E366-H366</f>
        <v>102.36000000000001</v>
      </c>
      <c r="L366" s="141">
        <f>G366-E366</f>
        <v>0</v>
      </c>
      <c r="M366" s="130">
        <f>H366-G366</f>
        <v>-102.36000000000001</v>
      </c>
    </row>
    <row r="367" spans="1:13" ht="15">
      <c r="A367" s="143"/>
      <c r="B367" s="48" t="s">
        <v>283</v>
      </c>
      <c r="C367" s="30"/>
      <c r="D367" s="25" t="s">
        <v>272</v>
      </c>
      <c r="E367" s="49">
        <v>2000</v>
      </c>
      <c r="F367" s="49"/>
      <c r="G367" s="49">
        <f>E367+F367</f>
        <v>2000</v>
      </c>
      <c r="H367" s="33">
        <v>1201.75</v>
      </c>
      <c r="I367" s="33">
        <f>H367/E367*100</f>
        <v>60.087500000000006</v>
      </c>
      <c r="J367" s="33">
        <f>I367-100</f>
        <v>-39.912499999999994</v>
      </c>
      <c r="K367" s="33">
        <f>E367-H367</f>
        <v>798.25</v>
      </c>
      <c r="L367" s="141">
        <f>G367-E367</f>
        <v>0</v>
      </c>
      <c r="M367" s="130">
        <f>H367-G367</f>
        <v>-798.25</v>
      </c>
    </row>
    <row r="368" spans="1:13" ht="43.5">
      <c r="A368" s="143"/>
      <c r="B368" s="48" t="s">
        <v>220</v>
      </c>
      <c r="C368" s="30"/>
      <c r="D368" s="25" t="s">
        <v>221</v>
      </c>
      <c r="E368" s="49">
        <v>300</v>
      </c>
      <c r="F368" s="49"/>
      <c r="G368" s="49">
        <f>E368+F368</f>
        <v>300</v>
      </c>
      <c r="H368" s="33">
        <v>0</v>
      </c>
      <c r="I368" s="33">
        <f>H368/E368*100</f>
        <v>0</v>
      </c>
      <c r="J368" s="33">
        <f>I368-100</f>
        <v>-100</v>
      </c>
      <c r="K368" s="33">
        <f>E368-H368</f>
        <v>300</v>
      </c>
      <c r="L368" s="141">
        <f>G368-E368</f>
        <v>0</v>
      </c>
      <c r="M368" s="130">
        <f>H368-G368</f>
        <v>-300</v>
      </c>
    </row>
    <row r="369" spans="1:13" ht="29.25">
      <c r="A369" s="143"/>
      <c r="B369" s="48" t="s">
        <v>222</v>
      </c>
      <c r="C369" s="30"/>
      <c r="D369" s="25" t="s">
        <v>223</v>
      </c>
      <c r="E369" s="49">
        <v>1000</v>
      </c>
      <c r="F369" s="49"/>
      <c r="G369" s="49">
        <f>E369+F369</f>
        <v>1000</v>
      </c>
      <c r="H369" s="33">
        <v>0</v>
      </c>
      <c r="I369" s="33">
        <f>H369/E369*100</f>
        <v>0</v>
      </c>
      <c r="J369" s="33">
        <f>I369-100</f>
        <v>-100</v>
      </c>
      <c r="K369" s="33">
        <f>E369-H369</f>
        <v>1000</v>
      </c>
      <c r="L369" s="141">
        <f>G369-E369</f>
        <v>0</v>
      </c>
      <c r="M369" s="130">
        <f>H369-G369</f>
        <v>-1000</v>
      </c>
    </row>
    <row r="370" spans="1:13" ht="15">
      <c r="A370" s="143"/>
      <c r="B370" s="108" t="s">
        <v>28</v>
      </c>
      <c r="C370" s="30" t="s">
        <v>355</v>
      </c>
      <c r="D370" s="25"/>
      <c r="E370" s="43">
        <v>5000</v>
      </c>
      <c r="F370" s="43">
        <f>SUM(F372)</f>
        <v>0</v>
      </c>
      <c r="G370" s="43">
        <f>E370+F370</f>
        <v>5000</v>
      </c>
      <c r="H370" s="44">
        <f>SUM(H372)</f>
        <v>0</v>
      </c>
      <c r="I370" s="44">
        <f>H370/E370*100</f>
        <v>0</v>
      </c>
      <c r="J370" s="33">
        <f>I370-100</f>
        <v>-100</v>
      </c>
      <c r="K370" s="33">
        <f>E370-H370</f>
        <v>5000</v>
      </c>
      <c r="L370" s="141">
        <f>G370-E370</f>
        <v>0</v>
      </c>
      <c r="M370" s="130">
        <f>H370-G370</f>
        <v>-5000</v>
      </c>
    </row>
    <row r="371" spans="1:13" ht="12.75" hidden="1">
      <c r="A371" s="143"/>
      <c r="B371" s="108"/>
      <c r="C371" s="30"/>
      <c r="D371" s="25"/>
      <c r="E371" s="43">
        <f>-E370</f>
        <v>-5000</v>
      </c>
      <c r="F371" s="43">
        <f>-F370</f>
        <v>0</v>
      </c>
      <c r="G371" s="43">
        <f>E371+F371</f>
        <v>-5000</v>
      </c>
      <c r="H371" s="44">
        <f>-H370</f>
        <v>0</v>
      </c>
      <c r="I371" s="44"/>
      <c r="J371" s="33"/>
      <c r="K371" s="33"/>
      <c r="L371" s="141">
        <f>G371-E371</f>
        <v>0</v>
      </c>
      <c r="M371" s="130">
        <f>H371-G371</f>
        <v>5000</v>
      </c>
    </row>
    <row r="372" spans="1:16" s="150" customFormat="1" ht="15">
      <c r="A372" s="149"/>
      <c r="B372" s="48" t="s">
        <v>232</v>
      </c>
      <c r="C372" s="30"/>
      <c r="D372" s="25" t="s">
        <v>233</v>
      </c>
      <c r="E372" s="49">
        <v>5000</v>
      </c>
      <c r="F372" s="49"/>
      <c r="G372" s="49">
        <f>E372+F372</f>
        <v>5000</v>
      </c>
      <c r="H372" s="33">
        <v>0</v>
      </c>
      <c r="I372" s="33">
        <f>H372/E372*100</f>
        <v>0</v>
      </c>
      <c r="J372" s="33">
        <f>I372-100</f>
        <v>-100</v>
      </c>
      <c r="K372" s="33">
        <f>E372-H372</f>
        <v>5000</v>
      </c>
      <c r="L372" s="141">
        <f>G372-E372</f>
        <v>0</v>
      </c>
      <c r="M372" s="130">
        <f>H372-G372</f>
        <v>-5000</v>
      </c>
      <c r="P372" s="151"/>
    </row>
    <row r="373" spans="1:13" ht="15">
      <c r="A373" s="152" t="s">
        <v>158</v>
      </c>
      <c r="B373" s="170" t="s">
        <v>159</v>
      </c>
      <c r="C373" s="84"/>
      <c r="D373" s="85"/>
      <c r="E373" s="87">
        <v>5866689.53</v>
      </c>
      <c r="F373" s="87">
        <f>F375+F378+F396+F399+F403+F406+F409+F429+F432</f>
        <v>0</v>
      </c>
      <c r="G373" s="87">
        <f>E373+F373</f>
        <v>5866689.53</v>
      </c>
      <c r="H373" s="87">
        <f>H375+H378+H396+H399+H403+H406+H409+H429+H432</f>
        <v>2625413.41</v>
      </c>
      <c r="I373" s="87">
        <f>H373/E373*100</f>
        <v>44.75119054067277</v>
      </c>
      <c r="J373" s="88">
        <f>I373-100</f>
        <v>-55.24880945932723</v>
      </c>
      <c r="K373" s="33">
        <f>E373-H373</f>
        <v>3241276.12</v>
      </c>
      <c r="L373" s="141">
        <f>G373-E373</f>
        <v>0</v>
      </c>
      <c r="M373" s="130">
        <f>H373-G373</f>
        <v>-3241276.12</v>
      </c>
    </row>
    <row r="374" spans="1:13" ht="12.75" hidden="1">
      <c r="A374" s="142"/>
      <c r="B374" s="170"/>
      <c r="C374" s="84"/>
      <c r="D374" s="85"/>
      <c r="E374" s="87">
        <f>-E373</f>
        <v>-5866689.53</v>
      </c>
      <c r="F374" s="87">
        <f>-F373</f>
        <v>0</v>
      </c>
      <c r="G374" s="87">
        <f>E374+F374</f>
        <v>-5866689.53</v>
      </c>
      <c r="H374" s="87">
        <f>-H373</f>
        <v>-2625413.41</v>
      </c>
      <c r="I374" s="87"/>
      <c r="J374" s="88"/>
      <c r="K374" s="33"/>
      <c r="L374" s="141">
        <f>G374-E374</f>
        <v>0</v>
      </c>
      <c r="M374" s="130">
        <f>H374-G374</f>
        <v>3241276.12</v>
      </c>
    </row>
    <row r="375" spans="1:13" ht="15">
      <c r="A375" s="143"/>
      <c r="B375" s="108" t="s">
        <v>160</v>
      </c>
      <c r="C375" s="30" t="s">
        <v>161</v>
      </c>
      <c r="D375" s="25"/>
      <c r="E375" s="44">
        <v>288000</v>
      </c>
      <c r="F375" s="44">
        <f>SUM(F377)</f>
        <v>0</v>
      </c>
      <c r="G375" s="44">
        <f>E375+F375</f>
        <v>288000</v>
      </c>
      <c r="H375" s="44">
        <f>SUM(H377)</f>
        <v>68754.55</v>
      </c>
      <c r="I375" s="44">
        <f>H375/E375*100</f>
        <v>23.87310763888889</v>
      </c>
      <c r="J375" s="33">
        <f>I375-100</f>
        <v>-76.12689236111112</v>
      </c>
      <c r="K375" s="33">
        <f>E375-H375</f>
        <v>219245.45</v>
      </c>
      <c r="L375" s="141">
        <f>G375-E375</f>
        <v>0</v>
      </c>
      <c r="M375" s="130">
        <f>H375-G375</f>
        <v>-219245.45</v>
      </c>
    </row>
    <row r="376" spans="1:13" ht="12.75" hidden="1">
      <c r="A376" s="143"/>
      <c r="B376" s="108"/>
      <c r="C376" s="30"/>
      <c r="D376" s="25"/>
      <c r="E376" s="44">
        <f>-E375</f>
        <v>-288000</v>
      </c>
      <c r="F376" s="44">
        <f>-F375</f>
        <v>0</v>
      </c>
      <c r="G376" s="44">
        <f>E376+F376</f>
        <v>-288000</v>
      </c>
      <c r="H376" s="44">
        <f>-H375</f>
        <v>-68754.55</v>
      </c>
      <c r="I376" s="44"/>
      <c r="J376" s="33"/>
      <c r="K376" s="33"/>
      <c r="L376" s="141">
        <f>G376-E376</f>
        <v>0</v>
      </c>
      <c r="M376" s="130">
        <f>H376-G376</f>
        <v>219245.45</v>
      </c>
    </row>
    <row r="377" spans="1:13" ht="43.5">
      <c r="A377" s="143"/>
      <c r="B377" s="48" t="s">
        <v>356</v>
      </c>
      <c r="C377" s="30"/>
      <c r="D377" s="25" t="s">
        <v>357</v>
      </c>
      <c r="E377" s="33">
        <v>288000</v>
      </c>
      <c r="F377" s="33"/>
      <c r="G377" s="33">
        <f>E377+F377</f>
        <v>288000</v>
      </c>
      <c r="H377" s="33">
        <v>68754.55</v>
      </c>
      <c r="I377" s="33">
        <f>H377/E377*100</f>
        <v>23.87310763888889</v>
      </c>
      <c r="J377" s="33">
        <f>I377-100</f>
        <v>-76.12689236111112</v>
      </c>
      <c r="K377" s="33">
        <f>E377-H377</f>
        <v>219245.45</v>
      </c>
      <c r="L377" s="141">
        <f>G377-E377</f>
        <v>0</v>
      </c>
      <c r="M377" s="130">
        <f>H377-G377</f>
        <v>-219245.45</v>
      </c>
    </row>
    <row r="378" spans="1:16" s="128" customFormat="1" ht="57.75">
      <c r="A378" s="143"/>
      <c r="B378" s="108" t="s">
        <v>162</v>
      </c>
      <c r="C378" s="30" t="s">
        <v>163</v>
      </c>
      <c r="D378" s="25"/>
      <c r="E378" s="44">
        <v>3540600</v>
      </c>
      <c r="F378" s="44">
        <f>SUM(F380:F395)</f>
        <v>0</v>
      </c>
      <c r="G378" s="44">
        <f>E378+F378</f>
        <v>3540600</v>
      </c>
      <c r="H378" s="44">
        <f>SUM(H380:H394)</f>
        <v>1720825.62</v>
      </c>
      <c r="I378" s="44">
        <f>H378/E378*100</f>
        <v>48.602655482121676</v>
      </c>
      <c r="J378" s="33">
        <f>I378-100</f>
        <v>-51.397344517878324</v>
      </c>
      <c r="K378" s="33">
        <f>E378-H378</f>
        <v>1819774.38</v>
      </c>
      <c r="L378" s="141">
        <f>G378-E378</f>
        <v>0</v>
      </c>
      <c r="M378" s="130">
        <f>H378-G378</f>
        <v>-1819774.38</v>
      </c>
      <c r="P378" s="162"/>
    </row>
    <row r="379" spans="1:16" s="128" customFormat="1" ht="12.75" hidden="1">
      <c r="A379" s="143"/>
      <c r="B379" s="108"/>
      <c r="C379" s="30"/>
      <c r="D379" s="25"/>
      <c r="E379" s="44">
        <f>-E378</f>
        <v>-3540600</v>
      </c>
      <c r="F379" s="44">
        <f>-F378</f>
        <v>0</v>
      </c>
      <c r="G379" s="44">
        <f>E379+F379</f>
        <v>-3540600</v>
      </c>
      <c r="H379" s="44">
        <f>-H378</f>
        <v>-1720825.62</v>
      </c>
      <c r="I379" s="44"/>
      <c r="J379" s="33"/>
      <c r="K379" s="33"/>
      <c r="L379" s="141">
        <f>G379-E379</f>
        <v>0</v>
      </c>
      <c r="M379" s="130">
        <f>H379-G379</f>
        <v>1819774.38</v>
      </c>
      <c r="P379" s="162"/>
    </row>
    <row r="380" spans="1:14" ht="15">
      <c r="A380" s="143"/>
      <c r="B380" s="48" t="s">
        <v>358</v>
      </c>
      <c r="C380" s="30"/>
      <c r="D380" s="25" t="s">
        <v>359</v>
      </c>
      <c r="E380" s="33">
        <v>3397160</v>
      </c>
      <c r="F380" s="33"/>
      <c r="G380" s="33">
        <f>E380+F380</f>
        <v>3397160</v>
      </c>
      <c r="H380" s="33">
        <v>1650627.62</v>
      </c>
      <c r="I380" s="33">
        <f>H380/E380*100</f>
        <v>48.58845682864511</v>
      </c>
      <c r="J380" s="33">
        <f>I380-100</f>
        <v>-51.41154317135489</v>
      </c>
      <c r="K380" s="33">
        <f>E380-H380</f>
        <v>1746532.38</v>
      </c>
      <c r="L380" s="141">
        <f>G380-E380</f>
        <v>0</v>
      </c>
      <c r="M380" s="130">
        <f>H380-G380</f>
        <v>-1746532.38</v>
      </c>
      <c r="N380" s="1">
        <f>F378*97%</f>
        <v>0</v>
      </c>
    </row>
    <row r="381" spans="1:13" ht="15">
      <c r="A381" s="143"/>
      <c r="B381" s="48" t="s">
        <v>255</v>
      </c>
      <c r="C381" s="30"/>
      <c r="D381" s="25" t="s">
        <v>256</v>
      </c>
      <c r="E381" s="33">
        <v>63772</v>
      </c>
      <c r="F381" s="33"/>
      <c r="G381" s="33">
        <f>E381+F381</f>
        <v>63772</v>
      </c>
      <c r="H381" s="33">
        <v>26121.79</v>
      </c>
      <c r="I381" s="33">
        <f>H381/E381*100</f>
        <v>40.961221225616256</v>
      </c>
      <c r="J381" s="33">
        <f>I381-100</f>
        <v>-59.038778774383744</v>
      </c>
      <c r="K381" s="33">
        <f>E381-H381</f>
        <v>37650.21</v>
      </c>
      <c r="L381" s="141">
        <f>G381-E381</f>
        <v>0</v>
      </c>
      <c r="M381" s="130">
        <f>H381-G381</f>
        <v>-37650.21</v>
      </c>
    </row>
    <row r="382" spans="1:13" ht="15">
      <c r="A382" s="143"/>
      <c r="B382" s="48" t="s">
        <v>257</v>
      </c>
      <c r="C382" s="30"/>
      <c r="D382" s="25" t="s">
        <v>258</v>
      </c>
      <c r="E382" s="33">
        <v>3433</v>
      </c>
      <c r="F382" s="33"/>
      <c r="G382" s="33">
        <f>E382+F382</f>
        <v>3433</v>
      </c>
      <c r="H382" s="33">
        <v>3936.15</v>
      </c>
      <c r="I382" s="33">
        <f>H382/E382*100</f>
        <v>114.65627730847656</v>
      </c>
      <c r="J382" s="33">
        <f>I382-100</f>
        <v>14.656277308476561</v>
      </c>
      <c r="K382" s="33">
        <f>E382-H382</f>
        <v>-503.1500000000001</v>
      </c>
      <c r="L382" s="141">
        <f>G382-E382</f>
        <v>0</v>
      </c>
      <c r="M382" s="130">
        <f>H382-G382</f>
        <v>503.1500000000001</v>
      </c>
    </row>
    <row r="383" spans="1:13" ht="15">
      <c r="A383" s="143"/>
      <c r="B383" s="48" t="s">
        <v>259</v>
      </c>
      <c r="C383" s="30"/>
      <c r="D383" s="25" t="s">
        <v>260</v>
      </c>
      <c r="E383" s="33">
        <v>48015</v>
      </c>
      <c r="F383" s="33"/>
      <c r="G383" s="33">
        <f>E383+F383</f>
        <v>48015</v>
      </c>
      <c r="H383" s="33">
        <v>22827.72</v>
      </c>
      <c r="I383" s="33">
        <f>H383/E383*100</f>
        <v>47.54289284598563</v>
      </c>
      <c r="J383" s="33">
        <f>I383-100</f>
        <v>-52.45710715401437</v>
      </c>
      <c r="K383" s="33">
        <f>E383-H383</f>
        <v>25187.28</v>
      </c>
      <c r="L383" s="141">
        <f>G383-E383</f>
        <v>0</v>
      </c>
      <c r="M383" s="130">
        <f>H383-G383</f>
        <v>-25187.28</v>
      </c>
    </row>
    <row r="384" spans="1:13" ht="15">
      <c r="A384" s="143"/>
      <c r="B384" s="48" t="s">
        <v>261</v>
      </c>
      <c r="C384" s="30"/>
      <c r="D384" s="25" t="s">
        <v>262</v>
      </c>
      <c r="E384" s="33">
        <v>1647</v>
      </c>
      <c r="F384" s="33"/>
      <c r="G384" s="33">
        <f>E384+F384</f>
        <v>1647</v>
      </c>
      <c r="H384" s="33">
        <v>713.41</v>
      </c>
      <c r="I384" s="33">
        <f>H384/E384*100</f>
        <v>43.3157255616272</v>
      </c>
      <c r="J384" s="33">
        <f>I384-100</f>
        <v>-56.6842744383728</v>
      </c>
      <c r="K384" s="33">
        <f>E384-H384</f>
        <v>933.59</v>
      </c>
      <c r="L384" s="141">
        <f>G384-E384</f>
        <v>0</v>
      </c>
      <c r="M384" s="130">
        <f>H384-G384</f>
        <v>-933.59</v>
      </c>
    </row>
    <row r="385" spans="1:13" ht="12.75" hidden="1">
      <c r="A385" s="143"/>
      <c r="B385" s="48" t="s">
        <v>263</v>
      </c>
      <c r="C385" s="30"/>
      <c r="D385" s="25" t="s">
        <v>264</v>
      </c>
      <c r="E385" s="33">
        <v>0</v>
      </c>
      <c r="F385" s="33"/>
      <c r="G385" s="33">
        <f>E385+F385</f>
        <v>0</v>
      </c>
      <c r="H385" s="33">
        <v>0</v>
      </c>
      <c r="I385" s="33" t="e">
        <f>H385/E385*100</f>
        <v>#DIV/0!</v>
      </c>
      <c r="J385" s="33" t="e">
        <f>I385-100</f>
        <v>#DIV/0!</v>
      </c>
      <c r="K385" s="33">
        <f>E385-H385</f>
        <v>0</v>
      </c>
      <c r="L385" s="141">
        <f>G385-E385</f>
        <v>0</v>
      </c>
      <c r="M385" s="130">
        <f>H385-G385</f>
        <v>0</v>
      </c>
    </row>
    <row r="386" spans="1:14" ht="15">
      <c r="A386" s="143"/>
      <c r="B386" s="48" t="s">
        <v>216</v>
      </c>
      <c r="C386" s="30"/>
      <c r="D386" s="25" t="s">
        <v>217</v>
      </c>
      <c r="E386" s="33">
        <v>3040</v>
      </c>
      <c r="F386" s="33"/>
      <c r="G386" s="33">
        <f>E386+F386</f>
        <v>3040</v>
      </c>
      <c r="H386" s="33">
        <v>2102.44</v>
      </c>
      <c r="I386" s="33">
        <f>H386/E386*100</f>
        <v>69.15921052631579</v>
      </c>
      <c r="J386" s="33">
        <f>I386-100</f>
        <v>-30.84078947368421</v>
      </c>
      <c r="K386" s="33">
        <f>E386-H386</f>
        <v>937.56</v>
      </c>
      <c r="L386" s="141">
        <f>G386-E386</f>
        <v>0</v>
      </c>
      <c r="M386" s="130">
        <f>H386-G386</f>
        <v>-937.56</v>
      </c>
      <c r="N386" s="1">
        <f>F378*3%</f>
        <v>0</v>
      </c>
    </row>
    <row r="387" spans="1:13" ht="15">
      <c r="A387" s="143"/>
      <c r="B387" s="48" t="s">
        <v>265</v>
      </c>
      <c r="C387" s="30"/>
      <c r="D387" s="25" t="s">
        <v>266</v>
      </c>
      <c r="E387" s="33">
        <v>300</v>
      </c>
      <c r="F387" s="33"/>
      <c r="G387" s="33">
        <f>E387+F387</f>
        <v>300</v>
      </c>
      <c r="H387" s="33">
        <v>20</v>
      </c>
      <c r="I387" s="33">
        <f>H387/E387*100</f>
        <v>6.666666666666667</v>
      </c>
      <c r="J387" s="33">
        <f>I387-100</f>
        <v>-93.33333333333333</v>
      </c>
      <c r="K387" s="33">
        <f>E387-H387</f>
        <v>280</v>
      </c>
      <c r="L387" s="141">
        <f>G387-E387</f>
        <v>0</v>
      </c>
      <c r="M387" s="130">
        <f>H387-G387</f>
        <v>-280</v>
      </c>
    </row>
    <row r="388" spans="1:13" ht="15">
      <c r="A388" s="143"/>
      <c r="B388" s="48" t="s">
        <v>232</v>
      </c>
      <c r="C388" s="30"/>
      <c r="D388" s="25" t="s">
        <v>233</v>
      </c>
      <c r="E388" s="33">
        <v>10000</v>
      </c>
      <c r="F388" s="33"/>
      <c r="G388" s="33">
        <f>E388+F388</f>
        <v>10000</v>
      </c>
      <c r="H388" s="33">
        <v>7290.33</v>
      </c>
      <c r="I388" s="33">
        <f>H388/E388*100</f>
        <v>72.9033</v>
      </c>
      <c r="J388" s="33">
        <f>I388-100</f>
        <v>-27.0967</v>
      </c>
      <c r="K388" s="33">
        <f>E388-H388</f>
        <v>2709.67</v>
      </c>
      <c r="L388" s="141">
        <f>G388-E388</f>
        <v>0</v>
      </c>
      <c r="M388" s="130">
        <f>H388-G388</f>
        <v>-2709.67</v>
      </c>
    </row>
    <row r="389" spans="1:13" ht="29.25">
      <c r="A389" s="143"/>
      <c r="B389" s="48" t="s">
        <v>269</v>
      </c>
      <c r="C389" s="30"/>
      <c r="D389" s="25" t="s">
        <v>270</v>
      </c>
      <c r="E389" s="33">
        <v>4000</v>
      </c>
      <c r="F389" s="33"/>
      <c r="G389" s="33">
        <f>E389+F389</f>
        <v>4000</v>
      </c>
      <c r="H389" s="33">
        <v>2289.05</v>
      </c>
      <c r="I389" s="33">
        <f>H389/E389*100</f>
        <v>57.22625</v>
      </c>
      <c r="J389" s="33">
        <f>I389-100</f>
        <v>-42.77375</v>
      </c>
      <c r="K389" s="33">
        <f>E389-H389</f>
        <v>1710.9499999999998</v>
      </c>
      <c r="L389" s="141">
        <f>G389-E389</f>
        <v>0</v>
      </c>
      <c r="M389" s="130">
        <f>H389-G389</f>
        <v>-1710.9499999999998</v>
      </c>
    </row>
    <row r="390" spans="1:13" ht="15">
      <c r="A390" s="143"/>
      <c r="B390" s="48" t="s">
        <v>283</v>
      </c>
      <c r="C390" s="30"/>
      <c r="D390" s="25" t="s">
        <v>272</v>
      </c>
      <c r="E390" s="33">
        <v>1473</v>
      </c>
      <c r="F390" s="33"/>
      <c r="G390" s="33">
        <f>E390+F390</f>
        <v>1473</v>
      </c>
      <c r="H390" s="33">
        <v>986.68</v>
      </c>
      <c r="I390" s="33">
        <f>H390/E390*100</f>
        <v>66.98438560760353</v>
      </c>
      <c r="J390" s="33">
        <f>I390-100</f>
        <v>-33.01561439239647</v>
      </c>
      <c r="K390" s="33">
        <f>E390-H390</f>
        <v>486.32000000000005</v>
      </c>
      <c r="L390" s="141">
        <f>G390-E390</f>
        <v>0</v>
      </c>
      <c r="M390" s="130">
        <f>H390-G390</f>
        <v>-486.32000000000005</v>
      </c>
    </row>
    <row r="391" spans="1:13" ht="29.25">
      <c r="A391" s="143"/>
      <c r="B391" s="48" t="s">
        <v>273</v>
      </c>
      <c r="C391" s="30"/>
      <c r="D391" s="25" t="s">
        <v>274</v>
      </c>
      <c r="E391" s="33">
        <v>2760</v>
      </c>
      <c r="F391" s="33"/>
      <c r="G391" s="33">
        <f>E391+F391</f>
        <v>2760</v>
      </c>
      <c r="H391" s="33">
        <v>1500</v>
      </c>
      <c r="I391" s="33">
        <f>H391/E391*100</f>
        <v>54.347826086956516</v>
      </c>
      <c r="J391" s="33">
        <f>I391-100</f>
        <v>-45.652173913043484</v>
      </c>
      <c r="K391" s="33">
        <f>E391-H391</f>
        <v>1260</v>
      </c>
      <c r="L391" s="141">
        <f>G391-E391</f>
        <v>0</v>
      </c>
      <c r="M391" s="130">
        <f>H391-G391</f>
        <v>-1260</v>
      </c>
    </row>
    <row r="392" spans="1:13" ht="29.25">
      <c r="A392" s="143"/>
      <c r="B392" s="48" t="s">
        <v>275</v>
      </c>
      <c r="C392" s="30"/>
      <c r="D392" s="25" t="s">
        <v>276</v>
      </c>
      <c r="E392" s="33">
        <v>1000</v>
      </c>
      <c r="F392" s="33"/>
      <c r="G392" s="33">
        <f>E392+F392</f>
        <v>1000</v>
      </c>
      <c r="H392" s="33">
        <v>250</v>
      </c>
      <c r="I392" s="33">
        <f>H392/E392*100</f>
        <v>25</v>
      </c>
      <c r="J392" s="33">
        <f>I392-100</f>
        <v>-75</v>
      </c>
      <c r="K392" s="33">
        <f>E392-H392</f>
        <v>750</v>
      </c>
      <c r="L392" s="141">
        <f>G392-E392</f>
        <v>0</v>
      </c>
      <c r="M392" s="130">
        <f>H392-G392</f>
        <v>-750</v>
      </c>
    </row>
    <row r="393" spans="1:13" ht="43.5">
      <c r="A393" s="143"/>
      <c r="B393" s="48" t="s">
        <v>220</v>
      </c>
      <c r="C393" s="30"/>
      <c r="D393" s="25" t="s">
        <v>221</v>
      </c>
      <c r="E393" s="33">
        <v>1000</v>
      </c>
      <c r="F393" s="33"/>
      <c r="G393" s="33">
        <f>E393+F393</f>
        <v>1000</v>
      </c>
      <c r="H393" s="33">
        <v>0</v>
      </c>
      <c r="I393" s="33">
        <f>H393/E393*100</f>
        <v>0</v>
      </c>
      <c r="J393" s="33">
        <f>I393-100</f>
        <v>-100</v>
      </c>
      <c r="K393" s="33">
        <f>E393-H393</f>
        <v>1000</v>
      </c>
      <c r="L393" s="141">
        <f>G393-E393</f>
        <v>0</v>
      </c>
      <c r="M393" s="130">
        <f>H393-G393</f>
        <v>-1000</v>
      </c>
    </row>
    <row r="394" spans="1:13" ht="29.25">
      <c r="A394" s="143"/>
      <c r="B394" s="48" t="s">
        <v>222</v>
      </c>
      <c r="C394" s="30"/>
      <c r="D394" s="25" t="s">
        <v>223</v>
      </c>
      <c r="E394" s="33">
        <v>3000</v>
      </c>
      <c r="F394" s="33"/>
      <c r="G394" s="33">
        <f>E394+F394</f>
        <v>3000</v>
      </c>
      <c r="H394" s="33">
        <v>2160.43</v>
      </c>
      <c r="I394" s="33">
        <f>H394/E394*100</f>
        <v>72.01433333333333</v>
      </c>
      <c r="J394" s="33">
        <f>I394-100</f>
        <v>-27.985666666666674</v>
      </c>
      <c r="K394" s="33">
        <f>E394-H394</f>
        <v>839.5700000000002</v>
      </c>
      <c r="L394" s="141">
        <f>G394-E394</f>
        <v>0</v>
      </c>
      <c r="M394" s="130">
        <f>H394-G394</f>
        <v>-839.5700000000002</v>
      </c>
    </row>
    <row r="395" spans="1:12" ht="12.75" hidden="1">
      <c r="A395" s="143"/>
      <c r="B395" s="48" t="s">
        <v>292</v>
      </c>
      <c r="C395" s="30"/>
      <c r="D395" s="25" t="s">
        <v>293</v>
      </c>
      <c r="E395" s="33">
        <v>0</v>
      </c>
      <c r="F395" s="33"/>
      <c r="G395" s="33">
        <f>E395+F395</f>
        <v>0</v>
      </c>
      <c r="H395" s="33"/>
      <c r="I395" s="33"/>
      <c r="J395" s="33"/>
      <c r="K395" s="33"/>
      <c r="L395" s="141"/>
    </row>
    <row r="396" spans="1:13" ht="57.75">
      <c r="A396" s="143"/>
      <c r="B396" s="108" t="s">
        <v>360</v>
      </c>
      <c r="C396" s="30" t="s">
        <v>168</v>
      </c>
      <c r="D396" s="25"/>
      <c r="E396" s="44">
        <v>33500</v>
      </c>
      <c r="F396" s="44">
        <f>SUM(F398)</f>
        <v>0</v>
      </c>
      <c r="G396" s="44">
        <f>E396+F396</f>
        <v>33500</v>
      </c>
      <c r="H396" s="44">
        <f>SUM(H398)</f>
        <v>14263.15</v>
      </c>
      <c r="I396" s="44">
        <f>H396/E396*100</f>
        <v>42.5765671641791</v>
      </c>
      <c r="J396" s="33">
        <f>I396-100</f>
        <v>-57.4234328358209</v>
      </c>
      <c r="K396" s="33">
        <f>E396-H396</f>
        <v>19236.85</v>
      </c>
      <c r="L396" s="141">
        <f>G396-E396</f>
        <v>0</v>
      </c>
      <c r="M396" s="130">
        <f>H396-G396</f>
        <v>-19236.85</v>
      </c>
    </row>
    <row r="397" spans="1:13" ht="12.75" hidden="1">
      <c r="A397" s="143"/>
      <c r="B397" s="108"/>
      <c r="C397" s="30"/>
      <c r="D397" s="25"/>
      <c r="E397" s="44">
        <f>-E396</f>
        <v>-33500</v>
      </c>
      <c r="F397" s="44">
        <f>-F396</f>
        <v>0</v>
      </c>
      <c r="G397" s="44">
        <f>E397+F397</f>
        <v>-33500</v>
      </c>
      <c r="H397" s="44">
        <f>-H396</f>
        <v>-14263.15</v>
      </c>
      <c r="I397" s="44"/>
      <c r="J397" s="33"/>
      <c r="K397" s="33"/>
      <c r="L397" s="141">
        <f>G397-E397</f>
        <v>0</v>
      </c>
      <c r="M397" s="130">
        <f>H397-G397</f>
        <v>19236.85</v>
      </c>
    </row>
    <row r="398" spans="1:13" ht="15">
      <c r="A398" s="143"/>
      <c r="B398" s="48" t="s">
        <v>361</v>
      </c>
      <c r="C398" s="30"/>
      <c r="D398" s="25" t="s">
        <v>362</v>
      </c>
      <c r="E398" s="33">
        <v>33500</v>
      </c>
      <c r="F398" s="33"/>
      <c r="G398" s="33">
        <f>E398+F398</f>
        <v>33500</v>
      </c>
      <c r="H398" s="33">
        <v>14263.15</v>
      </c>
      <c r="I398" s="33">
        <f>H398/E398*100</f>
        <v>42.5765671641791</v>
      </c>
      <c r="J398" s="33">
        <f>I398-100</f>
        <v>-57.4234328358209</v>
      </c>
      <c r="K398" s="33">
        <f>E398-H398</f>
        <v>19236.85</v>
      </c>
      <c r="L398" s="141">
        <f>G398-E398</f>
        <v>0</v>
      </c>
      <c r="M398" s="130">
        <f>H398-G398</f>
        <v>-19236.85</v>
      </c>
    </row>
    <row r="399" spans="1:16" s="128" customFormat="1" ht="29.25">
      <c r="A399" s="143"/>
      <c r="B399" s="108" t="s">
        <v>363</v>
      </c>
      <c r="C399" s="30" t="s">
        <v>170</v>
      </c>
      <c r="D399" s="25"/>
      <c r="E399" s="44">
        <v>1116518.53</v>
      </c>
      <c r="F399" s="44">
        <f>SUM(F401:F402)</f>
        <v>0</v>
      </c>
      <c r="G399" s="44">
        <f>E399+F399</f>
        <v>1116518.53</v>
      </c>
      <c r="H399" s="44">
        <f>SUM(H401:H402)</f>
        <v>416552.22</v>
      </c>
      <c r="I399" s="44">
        <f>H399/E399*100</f>
        <v>37.30813316640611</v>
      </c>
      <c r="J399" s="33">
        <f>I399-100</f>
        <v>-62.69186683359389</v>
      </c>
      <c r="K399" s="33">
        <f>E399-H399</f>
        <v>699966.31</v>
      </c>
      <c r="L399" s="141">
        <f>G399-E399</f>
        <v>0</v>
      </c>
      <c r="M399" s="130">
        <f>H399-G399</f>
        <v>-699966.31</v>
      </c>
      <c r="P399" s="162"/>
    </row>
    <row r="400" spans="1:16" s="128" customFormat="1" ht="12.75" hidden="1">
      <c r="A400" s="143"/>
      <c r="B400" s="108"/>
      <c r="C400" s="30"/>
      <c r="D400" s="25"/>
      <c r="E400" s="44">
        <f>-E399</f>
        <v>-1116518.53</v>
      </c>
      <c r="F400" s="44">
        <f>-F399</f>
        <v>0</v>
      </c>
      <c r="G400" s="44">
        <f>E400+F400</f>
        <v>-1116518.53</v>
      </c>
      <c r="H400" s="44">
        <f>-H399</f>
        <v>-416552.22</v>
      </c>
      <c r="I400" s="44"/>
      <c r="J400" s="33"/>
      <c r="K400" s="33"/>
      <c r="L400" s="141">
        <f>G400-E400</f>
        <v>0</v>
      </c>
      <c r="M400" s="130">
        <f>H400-G400</f>
        <v>699966.31</v>
      </c>
      <c r="P400" s="162"/>
    </row>
    <row r="401" spans="1:16" s="128" customFormat="1" ht="15">
      <c r="A401" s="143"/>
      <c r="B401" s="48" t="s">
        <v>358</v>
      </c>
      <c r="C401" s="30"/>
      <c r="D401" s="25" t="s">
        <v>359</v>
      </c>
      <c r="E401" s="33">
        <v>1112518.53</v>
      </c>
      <c r="F401" s="33"/>
      <c r="G401" s="33">
        <f>E401+F401</f>
        <v>1112518.53</v>
      </c>
      <c r="H401" s="33">
        <v>415907.55</v>
      </c>
      <c r="I401" s="33">
        <f>H401/E401*100</f>
        <v>37.38432563455819</v>
      </c>
      <c r="J401" s="33">
        <f>I401-100</f>
        <v>-62.61567436544181</v>
      </c>
      <c r="K401" s="33">
        <f>E401-H401</f>
        <v>696610.98</v>
      </c>
      <c r="L401" s="141">
        <f>G401-E401</f>
        <v>0</v>
      </c>
      <c r="M401" s="130">
        <f>H401-G401</f>
        <v>-696610.98</v>
      </c>
      <c r="P401" s="162"/>
    </row>
    <row r="402" spans="1:16" s="128" customFormat="1" ht="15">
      <c r="A402" s="143"/>
      <c r="B402" s="48" t="s">
        <v>259</v>
      </c>
      <c r="C402" s="30"/>
      <c r="D402" s="25" t="s">
        <v>260</v>
      </c>
      <c r="E402" s="33">
        <v>4000</v>
      </c>
      <c r="F402" s="33"/>
      <c r="G402" s="33">
        <f>E402+F402</f>
        <v>4000</v>
      </c>
      <c r="H402" s="33">
        <v>644.67</v>
      </c>
      <c r="I402" s="33">
        <f>H402/E402*100</f>
        <v>16.11675</v>
      </c>
      <c r="J402" s="33">
        <f>I402-100</f>
        <v>-83.88325</v>
      </c>
      <c r="K402" s="33">
        <f>E402-H402</f>
        <v>3355.33</v>
      </c>
      <c r="L402" s="141">
        <f>G402-E402</f>
        <v>0</v>
      </c>
      <c r="M402" s="130">
        <f>H402-G402</f>
        <v>-3355.33</v>
      </c>
      <c r="P402" s="162"/>
    </row>
    <row r="403" spans="1:16" s="128" customFormat="1" ht="15">
      <c r="A403" s="143"/>
      <c r="B403" s="108" t="s">
        <v>364</v>
      </c>
      <c r="C403" s="30" t="s">
        <v>365</v>
      </c>
      <c r="D403" s="25"/>
      <c r="E403" s="44">
        <v>130000</v>
      </c>
      <c r="F403" s="44">
        <f>SUM(F405)</f>
        <v>0</v>
      </c>
      <c r="G403" s="44">
        <f>E403+F403</f>
        <v>130000</v>
      </c>
      <c r="H403" s="44">
        <f>SUM(H405)</f>
        <v>59872.11</v>
      </c>
      <c r="I403" s="44">
        <f>H403/E403*100</f>
        <v>46.05546923076923</v>
      </c>
      <c r="J403" s="33">
        <f>I403-100</f>
        <v>-53.94453076923077</v>
      </c>
      <c r="K403" s="33">
        <f>E403-H403</f>
        <v>70127.89</v>
      </c>
      <c r="L403" s="141">
        <f>G403-E403</f>
        <v>0</v>
      </c>
      <c r="M403" s="130">
        <f>H403-G403</f>
        <v>-70127.89</v>
      </c>
      <c r="P403" s="162"/>
    </row>
    <row r="404" spans="1:16" s="128" customFormat="1" ht="12.75" hidden="1">
      <c r="A404" s="143"/>
      <c r="B404" s="108"/>
      <c r="C404" s="30"/>
      <c r="D404" s="25"/>
      <c r="E404" s="44">
        <f>-E403</f>
        <v>-130000</v>
      </c>
      <c r="F404" s="44">
        <f>-F403</f>
        <v>0</v>
      </c>
      <c r="G404" s="44">
        <f>E404+F404</f>
        <v>-130000</v>
      </c>
      <c r="H404" s="44">
        <f>-H403</f>
        <v>-59872.11</v>
      </c>
      <c r="I404" s="44"/>
      <c r="J404" s="33"/>
      <c r="K404" s="33"/>
      <c r="L404" s="141">
        <f>G404-E404</f>
        <v>0</v>
      </c>
      <c r="M404" s="130">
        <f>H404-G404</f>
        <v>70127.89</v>
      </c>
      <c r="P404" s="162"/>
    </row>
    <row r="405" spans="1:16" s="128" customFormat="1" ht="15">
      <c r="A405" s="143"/>
      <c r="B405" s="48" t="s">
        <v>358</v>
      </c>
      <c r="C405" s="30"/>
      <c r="D405" s="25" t="s">
        <v>359</v>
      </c>
      <c r="E405" s="33">
        <v>130000</v>
      </c>
      <c r="F405" s="33"/>
      <c r="G405" s="33">
        <f>E405+F405</f>
        <v>130000</v>
      </c>
      <c r="H405" s="33">
        <v>59872.11</v>
      </c>
      <c r="I405" s="33">
        <f>H405/E405*100</f>
        <v>46.05546923076923</v>
      </c>
      <c r="J405" s="33">
        <f>I405-100</f>
        <v>-53.94453076923077</v>
      </c>
      <c r="K405" s="33">
        <f>E405-H405</f>
        <v>70127.89</v>
      </c>
      <c r="L405" s="141">
        <f>G405-E405</f>
        <v>0</v>
      </c>
      <c r="M405" s="130">
        <f>H405-G405</f>
        <v>-70127.89</v>
      </c>
      <c r="P405" s="162"/>
    </row>
    <row r="406" spans="1:16" s="128" customFormat="1" ht="15">
      <c r="A406" s="143"/>
      <c r="B406" s="108" t="s">
        <v>366</v>
      </c>
      <c r="C406" s="30" t="s">
        <v>367</v>
      </c>
      <c r="D406" s="25"/>
      <c r="E406" s="44">
        <v>18600</v>
      </c>
      <c r="F406" s="44">
        <f>SUM(F408)</f>
        <v>0</v>
      </c>
      <c r="G406" s="44">
        <f>E406+F406</f>
        <v>18600</v>
      </c>
      <c r="H406" s="44">
        <f>SUM(H408)</f>
        <v>20000</v>
      </c>
      <c r="I406" s="44">
        <f>H406/E406*100</f>
        <v>107.5268817204301</v>
      </c>
      <c r="J406" s="33">
        <f>I406-100</f>
        <v>7.526881720430097</v>
      </c>
      <c r="K406" s="33">
        <f>E406-H406</f>
        <v>-1400</v>
      </c>
      <c r="L406" s="141">
        <f>G406-E406</f>
        <v>0</v>
      </c>
      <c r="M406" s="130">
        <f>H406-G406</f>
        <v>1400</v>
      </c>
      <c r="P406" s="162"/>
    </row>
    <row r="407" spans="1:16" s="128" customFormat="1" ht="12.75" hidden="1">
      <c r="A407" s="143"/>
      <c r="B407" s="108"/>
      <c r="C407" s="30"/>
      <c r="D407" s="25"/>
      <c r="E407" s="44">
        <f>-E406</f>
        <v>-18600</v>
      </c>
      <c r="F407" s="44">
        <f>-F406</f>
        <v>0</v>
      </c>
      <c r="G407" s="44">
        <f>E407+F407</f>
        <v>-18600</v>
      </c>
      <c r="H407" s="44">
        <f>-H406</f>
        <v>-20000</v>
      </c>
      <c r="I407" s="44"/>
      <c r="J407" s="33"/>
      <c r="K407" s="33"/>
      <c r="L407" s="141">
        <f>G407-E407</f>
        <v>0</v>
      </c>
      <c r="M407" s="130">
        <f>H407-G407</f>
        <v>-1400</v>
      </c>
      <c r="P407" s="162"/>
    </row>
    <row r="408" spans="1:13" ht="57.75">
      <c r="A408" s="143"/>
      <c r="B408" s="48" t="s">
        <v>226</v>
      </c>
      <c r="C408" s="30"/>
      <c r="D408" s="25" t="s">
        <v>227</v>
      </c>
      <c r="E408" s="33">
        <v>18600</v>
      </c>
      <c r="F408" s="33"/>
      <c r="G408" s="33">
        <f>E408+F408</f>
        <v>18600</v>
      </c>
      <c r="H408" s="33">
        <v>20000</v>
      </c>
      <c r="I408" s="33">
        <f>H408/E408*100</f>
        <v>107.5268817204301</v>
      </c>
      <c r="J408" s="33">
        <f>I408-100</f>
        <v>7.526881720430097</v>
      </c>
      <c r="K408" s="33">
        <f>E408-H408</f>
        <v>-1400</v>
      </c>
      <c r="L408" s="141">
        <f>G408-E408</f>
        <v>0</v>
      </c>
      <c r="M408" s="130">
        <f>H408-G408</f>
        <v>1400</v>
      </c>
    </row>
    <row r="409" spans="1:13" ht="15">
      <c r="A409" s="143"/>
      <c r="B409" s="108" t="s">
        <v>172</v>
      </c>
      <c r="C409" s="30" t="s">
        <v>173</v>
      </c>
      <c r="D409" s="25"/>
      <c r="E409" s="44">
        <v>366741</v>
      </c>
      <c r="F409" s="44">
        <f>SUM(F411:F427)</f>
        <v>0</v>
      </c>
      <c r="G409" s="44">
        <f>E409+F409</f>
        <v>366741</v>
      </c>
      <c r="H409" s="44">
        <f>SUM(H411:H427)</f>
        <v>152259.1</v>
      </c>
      <c r="I409" s="44">
        <f>H409/E409*100</f>
        <v>41.51679250479221</v>
      </c>
      <c r="J409" s="33">
        <f>I409-100</f>
        <v>-58.48320749520779</v>
      </c>
      <c r="K409" s="33">
        <f>E409-H409</f>
        <v>214481.9</v>
      </c>
      <c r="L409" s="141">
        <f>G409-E409</f>
        <v>0</v>
      </c>
      <c r="M409" s="130">
        <f>H409-G409</f>
        <v>-214481.9</v>
      </c>
    </row>
    <row r="410" spans="1:13" ht="12.75" hidden="1">
      <c r="A410" s="143"/>
      <c r="B410" s="108"/>
      <c r="C410" s="30"/>
      <c r="D410" s="25"/>
      <c r="E410" s="44">
        <f>-E409</f>
        <v>-366741</v>
      </c>
      <c r="F410" s="44">
        <f>-F409</f>
        <v>0</v>
      </c>
      <c r="G410" s="44">
        <f>E410+F410</f>
        <v>-366741</v>
      </c>
      <c r="H410" s="44">
        <f>-H409</f>
        <v>-152259.1</v>
      </c>
      <c r="I410" s="44"/>
      <c r="J410" s="33"/>
      <c r="K410" s="33"/>
      <c r="L410" s="141">
        <f>G410-E410</f>
        <v>0</v>
      </c>
      <c r="M410" s="130">
        <f>H410-G410</f>
        <v>214481.9</v>
      </c>
    </row>
    <row r="411" spans="1:13" ht="29.25">
      <c r="A411" s="143"/>
      <c r="B411" s="48" t="s">
        <v>253</v>
      </c>
      <c r="C411" s="30"/>
      <c r="D411" s="25" t="s">
        <v>254</v>
      </c>
      <c r="E411" s="33">
        <v>2400</v>
      </c>
      <c r="F411" s="33"/>
      <c r="G411" s="33">
        <f>E411+F411</f>
        <v>2400</v>
      </c>
      <c r="H411" s="33">
        <v>90</v>
      </c>
      <c r="I411" s="33">
        <f>H411/E411*100</f>
        <v>3.75</v>
      </c>
      <c r="J411" s="33">
        <f>I411-100</f>
        <v>-96.25</v>
      </c>
      <c r="K411" s="33">
        <f>E411-H411</f>
        <v>2310</v>
      </c>
      <c r="L411" s="141">
        <f>G411-E411</f>
        <v>0</v>
      </c>
      <c r="M411" s="130">
        <f>H411-G411</f>
        <v>-2310</v>
      </c>
    </row>
    <row r="412" spans="1:13" ht="15">
      <c r="A412" s="143"/>
      <c r="B412" s="48" t="s">
        <v>255</v>
      </c>
      <c r="C412" s="30"/>
      <c r="D412" s="25" t="s">
        <v>256</v>
      </c>
      <c r="E412" s="33">
        <v>250478</v>
      </c>
      <c r="F412" s="33"/>
      <c r="G412" s="33">
        <f>E412+F412</f>
        <v>250478</v>
      </c>
      <c r="H412" s="33">
        <v>95477</v>
      </c>
      <c r="I412" s="33">
        <f>H412/E412*100</f>
        <v>38.117918539752</v>
      </c>
      <c r="J412" s="33">
        <f>I412-100</f>
        <v>-61.882081460248</v>
      </c>
      <c r="K412" s="33">
        <f>E412-H412</f>
        <v>155001</v>
      </c>
      <c r="L412" s="141">
        <f>G412-E412</f>
        <v>0</v>
      </c>
      <c r="M412" s="130">
        <f>H412-G412</f>
        <v>-155001</v>
      </c>
    </row>
    <row r="413" spans="1:13" ht="15">
      <c r="A413" s="143"/>
      <c r="B413" s="48" t="s">
        <v>257</v>
      </c>
      <c r="C413" s="30"/>
      <c r="D413" s="25" t="s">
        <v>258</v>
      </c>
      <c r="E413" s="33">
        <v>19389</v>
      </c>
      <c r="F413" s="33"/>
      <c r="G413" s="33">
        <f>E413+F413</f>
        <v>19389</v>
      </c>
      <c r="H413" s="33">
        <v>14563.15</v>
      </c>
      <c r="I413" s="33">
        <f>H413/E413*100</f>
        <v>75.11037186033317</v>
      </c>
      <c r="J413" s="33">
        <f>I413-100</f>
        <v>-24.889628139666826</v>
      </c>
      <c r="K413" s="33">
        <f>E413-H413</f>
        <v>4825.85</v>
      </c>
      <c r="L413" s="141">
        <f>G413-E413</f>
        <v>0</v>
      </c>
      <c r="M413" s="130">
        <f>H413-G413</f>
        <v>-4825.85</v>
      </c>
    </row>
    <row r="414" spans="1:13" ht="15">
      <c r="A414" s="143"/>
      <c r="B414" s="48" t="s">
        <v>259</v>
      </c>
      <c r="C414" s="30"/>
      <c r="D414" s="25" t="s">
        <v>260</v>
      </c>
      <c r="E414" s="33">
        <v>42700</v>
      </c>
      <c r="F414" s="33"/>
      <c r="G414" s="33">
        <f>E414+F414</f>
        <v>42700</v>
      </c>
      <c r="H414" s="33">
        <v>16702.04</v>
      </c>
      <c r="I414" s="33">
        <f>H414/E414*100</f>
        <v>39.11484777517565</v>
      </c>
      <c r="J414" s="33">
        <f>I414-100</f>
        <v>-60.88515222482435</v>
      </c>
      <c r="K414" s="33">
        <f>E414-H414</f>
        <v>25997.96</v>
      </c>
      <c r="L414" s="141">
        <f>G414-E414</f>
        <v>0</v>
      </c>
      <c r="M414" s="130">
        <f>H414-G414</f>
        <v>-25997.96</v>
      </c>
    </row>
    <row r="415" spans="1:13" ht="15">
      <c r="A415" s="143"/>
      <c r="B415" s="48" t="s">
        <v>261</v>
      </c>
      <c r="C415" s="30"/>
      <c r="D415" s="25" t="s">
        <v>262</v>
      </c>
      <c r="E415" s="33">
        <v>6514</v>
      </c>
      <c r="F415" s="33"/>
      <c r="G415" s="33">
        <f>E415+F415</f>
        <v>6514</v>
      </c>
      <c r="H415" s="33">
        <v>2577.35</v>
      </c>
      <c r="I415" s="33">
        <f>H415/E415*100</f>
        <v>39.56631869818851</v>
      </c>
      <c r="J415" s="33">
        <f>I415-100</f>
        <v>-60.43368130181149</v>
      </c>
      <c r="K415" s="33">
        <f>E415-H415</f>
        <v>3936.65</v>
      </c>
      <c r="L415" s="141">
        <f>G415-E415</f>
        <v>0</v>
      </c>
      <c r="M415" s="130">
        <f>H415-G415</f>
        <v>-3936.65</v>
      </c>
    </row>
    <row r="416" spans="1:13" ht="15">
      <c r="A416" s="143"/>
      <c r="B416" s="48" t="s">
        <v>263</v>
      </c>
      <c r="C416" s="30"/>
      <c r="D416" s="25" t="s">
        <v>264</v>
      </c>
      <c r="E416" s="33">
        <v>3000</v>
      </c>
      <c r="F416" s="33"/>
      <c r="G416" s="33">
        <f>E416+F416</f>
        <v>3000</v>
      </c>
      <c r="H416" s="33">
        <v>1800</v>
      </c>
      <c r="I416" s="33">
        <f>H416/E416*100</f>
        <v>60</v>
      </c>
      <c r="J416" s="33">
        <f>I416-100</f>
        <v>-40</v>
      </c>
      <c r="K416" s="33">
        <f>E416-H416</f>
        <v>1200</v>
      </c>
      <c r="L416" s="141">
        <f>G416-E416</f>
        <v>0</v>
      </c>
      <c r="M416" s="130">
        <f>H416-G416</f>
        <v>-1200</v>
      </c>
    </row>
    <row r="417" spans="1:13" ht="15">
      <c r="A417" s="143"/>
      <c r="B417" s="48" t="s">
        <v>216</v>
      </c>
      <c r="C417" s="30"/>
      <c r="D417" s="25" t="s">
        <v>217</v>
      </c>
      <c r="E417" s="33">
        <v>2000</v>
      </c>
      <c r="F417" s="33"/>
      <c r="G417" s="33">
        <f>E417+F417</f>
        <v>2000</v>
      </c>
      <c r="H417" s="33">
        <v>1299.68</v>
      </c>
      <c r="I417" s="33">
        <f>H417/E417*100</f>
        <v>64.98400000000001</v>
      </c>
      <c r="J417" s="33">
        <f>I417-100</f>
        <v>-35.01599999999999</v>
      </c>
      <c r="K417" s="33">
        <f>E417-H417</f>
        <v>700.3199999999999</v>
      </c>
      <c r="L417" s="141">
        <f>G417-E417</f>
        <v>0</v>
      </c>
      <c r="M417" s="130">
        <f>H417-G417</f>
        <v>-700.3199999999999</v>
      </c>
    </row>
    <row r="418" spans="1:13" ht="15">
      <c r="A418" s="143"/>
      <c r="B418" s="48" t="s">
        <v>265</v>
      </c>
      <c r="C418" s="30"/>
      <c r="D418" s="25" t="s">
        <v>266</v>
      </c>
      <c r="E418" s="33">
        <v>300</v>
      </c>
      <c r="F418" s="33"/>
      <c r="G418" s="33">
        <f>E418+F418</f>
        <v>300</v>
      </c>
      <c r="H418" s="33">
        <v>200</v>
      </c>
      <c r="I418" s="33">
        <f>H418/E418*100</f>
        <v>66.66666666666666</v>
      </c>
      <c r="J418" s="33">
        <f>I418-100</f>
        <v>-33.33333333333334</v>
      </c>
      <c r="K418" s="33">
        <f>E418-H418</f>
        <v>100</v>
      </c>
      <c r="L418" s="141">
        <f>G418-E418</f>
        <v>0</v>
      </c>
      <c r="M418" s="130">
        <f>H418-G418</f>
        <v>-100</v>
      </c>
    </row>
    <row r="419" spans="1:16" s="150" customFormat="1" ht="15">
      <c r="A419" s="143"/>
      <c r="B419" s="48" t="s">
        <v>232</v>
      </c>
      <c r="C419" s="30"/>
      <c r="D419" s="25" t="s">
        <v>233</v>
      </c>
      <c r="E419" s="33">
        <v>10000</v>
      </c>
      <c r="F419" s="33"/>
      <c r="G419" s="33">
        <f>E419+F419</f>
        <v>10000</v>
      </c>
      <c r="H419" s="33">
        <v>6396.1</v>
      </c>
      <c r="I419" s="33">
        <f>H419/E419*100</f>
        <v>63.961</v>
      </c>
      <c r="J419" s="33">
        <f>I419-100</f>
        <v>-36.039</v>
      </c>
      <c r="K419" s="33">
        <f>E419-H419</f>
        <v>3603.8999999999996</v>
      </c>
      <c r="L419" s="141">
        <f>G419-E419</f>
        <v>0</v>
      </c>
      <c r="M419" s="130">
        <f>H419-G419</f>
        <v>-3603.8999999999996</v>
      </c>
      <c r="P419" s="151"/>
    </row>
    <row r="420" spans="1:13" ht="12.75" hidden="1">
      <c r="A420" s="143"/>
      <c r="B420" s="92" t="s">
        <v>290</v>
      </c>
      <c r="C420" s="84"/>
      <c r="D420" s="85" t="s">
        <v>291</v>
      </c>
      <c r="E420" s="88">
        <v>0</v>
      </c>
      <c r="F420" s="88"/>
      <c r="G420" s="88">
        <f>E420+F420</f>
        <v>0</v>
      </c>
      <c r="H420" s="88">
        <v>0</v>
      </c>
      <c r="I420" s="88" t="e">
        <f>H420/E420*100</f>
        <v>#DIV/0!</v>
      </c>
      <c r="J420" s="88" t="e">
        <f>I420-100</f>
        <v>#DIV/0!</v>
      </c>
      <c r="K420" s="33">
        <f>E420-H420</f>
        <v>0</v>
      </c>
      <c r="L420" s="141">
        <f>G420-E420</f>
        <v>0</v>
      </c>
      <c r="M420" s="130">
        <f>H420-G420</f>
        <v>0</v>
      </c>
    </row>
    <row r="421" spans="1:13" ht="29.25">
      <c r="A421" s="143"/>
      <c r="B421" s="48" t="s">
        <v>269</v>
      </c>
      <c r="C421" s="30"/>
      <c r="D421" s="25" t="s">
        <v>270</v>
      </c>
      <c r="E421" s="33">
        <v>4000</v>
      </c>
      <c r="F421" s="33"/>
      <c r="G421" s="33">
        <f>E421+F421</f>
        <v>4000</v>
      </c>
      <c r="H421" s="33">
        <v>1985.68</v>
      </c>
      <c r="I421" s="33">
        <f>H421/E421*100</f>
        <v>49.642</v>
      </c>
      <c r="J421" s="33">
        <f>I421-100</f>
        <v>-50.358</v>
      </c>
      <c r="K421" s="33">
        <f>E421-H421</f>
        <v>2014.32</v>
      </c>
      <c r="L421" s="141">
        <f>G421-E421</f>
        <v>0</v>
      </c>
      <c r="M421" s="130">
        <f>H421-G421</f>
        <v>-2014.32</v>
      </c>
    </row>
    <row r="422" spans="1:13" ht="15">
      <c r="A422" s="143"/>
      <c r="B422" s="48" t="s">
        <v>283</v>
      </c>
      <c r="C422" s="30"/>
      <c r="D422" s="25" t="s">
        <v>272</v>
      </c>
      <c r="E422" s="33">
        <v>9000</v>
      </c>
      <c r="F422" s="33"/>
      <c r="G422" s="33">
        <f>E422+F422</f>
        <v>9000</v>
      </c>
      <c r="H422" s="33">
        <v>3911.1</v>
      </c>
      <c r="I422" s="33">
        <f>H422/E422*100</f>
        <v>43.45666666666666</v>
      </c>
      <c r="J422" s="33">
        <f>I422-100</f>
        <v>-56.54333333333334</v>
      </c>
      <c r="K422" s="33">
        <f>E422-H422</f>
        <v>5088.9</v>
      </c>
      <c r="L422" s="141">
        <f>G422-E422</f>
        <v>0</v>
      </c>
      <c r="M422" s="130">
        <f>H422-G422</f>
        <v>-5088.9</v>
      </c>
    </row>
    <row r="423" spans="1:13" ht="15">
      <c r="A423" s="143"/>
      <c r="B423" s="48" t="s">
        <v>218</v>
      </c>
      <c r="C423" s="30"/>
      <c r="D423" s="25" t="s">
        <v>219</v>
      </c>
      <c r="E423" s="33">
        <v>600</v>
      </c>
      <c r="F423" s="33"/>
      <c r="G423" s="33">
        <f>E423+F423</f>
        <v>600</v>
      </c>
      <c r="H423" s="33">
        <v>530</v>
      </c>
      <c r="I423" s="33">
        <f>H423/E423*100</f>
        <v>88.33333333333333</v>
      </c>
      <c r="J423" s="33">
        <f>I423-100</f>
        <v>-11.666666666666671</v>
      </c>
      <c r="K423" s="33">
        <f>E423-H423</f>
        <v>70</v>
      </c>
      <c r="L423" s="141">
        <f>G423-E423</f>
        <v>0</v>
      </c>
      <c r="M423" s="130">
        <f>H423-G423</f>
        <v>-70</v>
      </c>
    </row>
    <row r="424" spans="1:13" ht="29.25">
      <c r="A424" s="143"/>
      <c r="B424" s="48" t="s">
        <v>273</v>
      </c>
      <c r="C424" s="30"/>
      <c r="D424" s="25" t="s">
        <v>274</v>
      </c>
      <c r="E424" s="33">
        <v>7360</v>
      </c>
      <c r="F424" s="33"/>
      <c r="G424" s="33">
        <f>E424+F424</f>
        <v>7360</v>
      </c>
      <c r="H424" s="33">
        <v>4300</v>
      </c>
      <c r="I424" s="33">
        <f>H424/E424*100</f>
        <v>58.42391304347826</v>
      </c>
      <c r="J424" s="33">
        <f>I424-100</f>
        <v>-41.57608695652174</v>
      </c>
      <c r="K424" s="33">
        <f>E424-H424</f>
        <v>3060</v>
      </c>
      <c r="L424" s="141">
        <f>G424-E424</f>
        <v>0</v>
      </c>
      <c r="M424" s="130">
        <f>H424-G424</f>
        <v>-3060</v>
      </c>
    </row>
    <row r="425" spans="1:13" ht="29.25">
      <c r="A425" s="143"/>
      <c r="B425" s="48" t="s">
        <v>275</v>
      </c>
      <c r="C425" s="30"/>
      <c r="D425" s="25" t="s">
        <v>276</v>
      </c>
      <c r="E425" s="33">
        <v>1500</v>
      </c>
      <c r="F425" s="33"/>
      <c r="G425" s="33">
        <f>E425+F425</f>
        <v>1500</v>
      </c>
      <c r="H425" s="33">
        <v>1300</v>
      </c>
      <c r="I425" s="33">
        <f>H425/E425*100</f>
        <v>86.66666666666667</v>
      </c>
      <c r="J425" s="33">
        <f>I425-100</f>
        <v>-13.333333333333329</v>
      </c>
      <c r="K425" s="33">
        <f>E425-H425</f>
        <v>200</v>
      </c>
      <c r="L425" s="141">
        <f>G425-E425</f>
        <v>0</v>
      </c>
      <c r="M425" s="130">
        <f>H425-G425</f>
        <v>-200</v>
      </c>
    </row>
    <row r="426" spans="1:13" ht="43.5">
      <c r="A426" s="143"/>
      <c r="B426" s="48" t="s">
        <v>220</v>
      </c>
      <c r="C426" s="30"/>
      <c r="D426" s="25" t="s">
        <v>221</v>
      </c>
      <c r="E426" s="33">
        <v>500</v>
      </c>
      <c r="F426" s="33"/>
      <c r="G426" s="33">
        <f>E426+F426</f>
        <v>500</v>
      </c>
      <c r="H426" s="33">
        <v>0</v>
      </c>
      <c r="I426" s="33">
        <f>H426/E426*100</f>
        <v>0</v>
      </c>
      <c r="J426" s="33">
        <f>I426-100</f>
        <v>-100</v>
      </c>
      <c r="K426" s="33">
        <f>E426-H426</f>
        <v>500</v>
      </c>
      <c r="L426" s="141">
        <f>G426-E426</f>
        <v>0</v>
      </c>
      <c r="M426" s="130">
        <f>H426-G426</f>
        <v>-500</v>
      </c>
    </row>
    <row r="427" spans="1:13" ht="29.25">
      <c r="A427" s="143"/>
      <c r="B427" s="48" t="s">
        <v>222</v>
      </c>
      <c r="C427" s="30"/>
      <c r="D427" s="25" t="s">
        <v>223</v>
      </c>
      <c r="E427" s="33">
        <v>2000</v>
      </c>
      <c r="F427" s="33"/>
      <c r="G427" s="33">
        <f>E427+F427</f>
        <v>2000</v>
      </c>
      <c r="H427" s="33">
        <v>1127</v>
      </c>
      <c r="I427" s="33">
        <f>H427/E427*100</f>
        <v>56.35</v>
      </c>
      <c r="J427" s="33">
        <f>I427-100</f>
        <v>-43.65</v>
      </c>
      <c r="K427" s="33">
        <f>E427-H427</f>
        <v>873</v>
      </c>
      <c r="L427" s="141">
        <f>G427-E427</f>
        <v>0</v>
      </c>
      <c r="M427" s="130">
        <f>H427-G427</f>
        <v>-873</v>
      </c>
    </row>
    <row r="428" spans="1:14" ht="29.25">
      <c r="A428" s="143"/>
      <c r="B428" s="48" t="s">
        <v>292</v>
      </c>
      <c r="C428" s="30"/>
      <c r="D428" s="25" t="s">
        <v>293</v>
      </c>
      <c r="E428" s="33">
        <v>5000</v>
      </c>
      <c r="F428" s="33"/>
      <c r="G428" s="33">
        <f>E428+F428</f>
        <v>5000</v>
      </c>
      <c r="H428" s="33"/>
      <c r="I428" s="33"/>
      <c r="J428" s="33"/>
      <c r="K428" s="33"/>
      <c r="L428" s="141">
        <f>G428-E428</f>
        <v>0</v>
      </c>
      <c r="N428" s="97">
        <f>G428</f>
        <v>5000</v>
      </c>
    </row>
    <row r="429" spans="1:13" ht="29.25">
      <c r="A429" s="143"/>
      <c r="B429" s="108" t="s">
        <v>175</v>
      </c>
      <c r="C429" s="30" t="s">
        <v>176</v>
      </c>
      <c r="D429" s="25"/>
      <c r="E429" s="44">
        <v>167000</v>
      </c>
      <c r="F429" s="44">
        <f>SUM(F431)</f>
        <v>0</v>
      </c>
      <c r="G429" s="44">
        <f>E429+F429</f>
        <v>167000</v>
      </c>
      <c r="H429" s="44">
        <f>SUM(H431)</f>
        <v>67768.25</v>
      </c>
      <c r="I429" s="44">
        <f>H429/E429*100</f>
        <v>40.579790419161675</v>
      </c>
      <c r="J429" s="33">
        <f>I429-100</f>
        <v>-59.420209580838325</v>
      </c>
      <c r="K429" s="33">
        <f>E429-H429</f>
        <v>99231.75</v>
      </c>
      <c r="L429" s="141">
        <f>G429-E429</f>
        <v>0</v>
      </c>
      <c r="M429" s="130">
        <f>H429-G429</f>
        <v>-99231.75</v>
      </c>
    </row>
    <row r="430" spans="1:13" ht="12.75" hidden="1">
      <c r="A430" s="143"/>
      <c r="B430" s="108"/>
      <c r="C430" s="30"/>
      <c r="D430" s="25"/>
      <c r="E430" s="44">
        <f>-E429</f>
        <v>-167000</v>
      </c>
      <c r="F430" s="44">
        <f>-F429</f>
        <v>0</v>
      </c>
      <c r="G430" s="44">
        <f>E430+F430</f>
        <v>-167000</v>
      </c>
      <c r="H430" s="44">
        <f>-H429</f>
        <v>-67768.25</v>
      </c>
      <c r="I430" s="44"/>
      <c r="J430" s="33"/>
      <c r="K430" s="33"/>
      <c r="L430" s="141">
        <f>G430-E430</f>
        <v>0</v>
      </c>
      <c r="M430" s="130">
        <f>H430-G430</f>
        <v>99231.75</v>
      </c>
    </row>
    <row r="431" spans="1:13" ht="15">
      <c r="A431" s="143"/>
      <c r="B431" s="48" t="s">
        <v>232</v>
      </c>
      <c r="C431" s="30"/>
      <c r="D431" s="25" t="s">
        <v>233</v>
      </c>
      <c r="E431" s="33">
        <v>167000</v>
      </c>
      <c r="F431" s="33"/>
      <c r="G431" s="33">
        <f>E431+F431</f>
        <v>167000</v>
      </c>
      <c r="H431" s="33">
        <v>67768.25</v>
      </c>
      <c r="I431" s="33">
        <f>H431/E431*100</f>
        <v>40.579790419161675</v>
      </c>
      <c r="J431" s="33">
        <f>I431-100</f>
        <v>-59.420209580838325</v>
      </c>
      <c r="K431" s="33">
        <f>E431-H431</f>
        <v>99231.75</v>
      </c>
      <c r="L431" s="141">
        <f>G431-E431</f>
        <v>0</v>
      </c>
      <c r="M431" s="130">
        <f>H431-G431</f>
        <v>-99231.75</v>
      </c>
    </row>
    <row r="432" spans="1:13" ht="15">
      <c r="A432" s="143"/>
      <c r="B432" s="108" t="s">
        <v>28</v>
      </c>
      <c r="C432" s="30" t="s">
        <v>177</v>
      </c>
      <c r="D432" s="25"/>
      <c r="E432" s="44">
        <v>205730</v>
      </c>
      <c r="F432" s="44">
        <f>SUM(F434)</f>
        <v>0</v>
      </c>
      <c r="G432" s="44">
        <f>E432+F432</f>
        <v>205730</v>
      </c>
      <c r="H432" s="44">
        <f>SUM(H434)</f>
        <v>105118.41</v>
      </c>
      <c r="I432" s="44">
        <f>H432/E432*100</f>
        <v>51.09532396830798</v>
      </c>
      <c r="J432" s="33">
        <f>I432-100</f>
        <v>-48.90467603169202</v>
      </c>
      <c r="K432" s="33">
        <f>E432-H432</f>
        <v>100611.59</v>
      </c>
      <c r="L432" s="141">
        <f>G432-E432</f>
        <v>0</v>
      </c>
      <c r="M432" s="130">
        <f>H432-G432</f>
        <v>-100611.59</v>
      </c>
    </row>
    <row r="433" spans="1:13" ht="12.75" hidden="1">
      <c r="A433" s="143"/>
      <c r="B433" s="108"/>
      <c r="C433" s="30"/>
      <c r="D433" s="25"/>
      <c r="E433" s="44">
        <f>-E432</f>
        <v>-205730</v>
      </c>
      <c r="F433" s="44">
        <f>-F432</f>
        <v>0</v>
      </c>
      <c r="G433" s="44">
        <f>E433+F433</f>
        <v>-205730</v>
      </c>
      <c r="H433" s="44">
        <f>-H432</f>
        <v>-105118.41</v>
      </c>
      <c r="I433" s="44"/>
      <c r="J433" s="33"/>
      <c r="K433" s="33"/>
      <c r="L433" s="141">
        <f>G433-E433</f>
        <v>0</v>
      </c>
      <c r="M433" s="130">
        <f>H433-G433</f>
        <v>100611.59</v>
      </c>
    </row>
    <row r="434" spans="1:13" ht="15">
      <c r="A434" s="143"/>
      <c r="B434" s="48" t="s">
        <v>358</v>
      </c>
      <c r="C434" s="30"/>
      <c r="D434" s="25" t="s">
        <v>359</v>
      </c>
      <c r="E434" s="33">
        <v>205730</v>
      </c>
      <c r="F434" s="33"/>
      <c r="G434" s="33">
        <f>E434+F434</f>
        <v>205730</v>
      </c>
      <c r="H434" s="33">
        <v>105118.41</v>
      </c>
      <c r="I434" s="33">
        <f>H434/E434*100</f>
        <v>51.09532396830798</v>
      </c>
      <c r="J434" s="33">
        <f>I434-100</f>
        <v>-48.90467603169202</v>
      </c>
      <c r="K434" s="33">
        <f>E434-H434</f>
        <v>100611.59</v>
      </c>
      <c r="L434" s="141">
        <f>G434-E434</f>
        <v>0</v>
      </c>
      <c r="M434" s="130">
        <f>H434-G434</f>
        <v>-100611.59</v>
      </c>
    </row>
    <row r="435" spans="1:13" ht="43.5">
      <c r="A435" s="139">
        <v>853</v>
      </c>
      <c r="B435" s="53" t="s">
        <v>178</v>
      </c>
      <c r="C435" s="30"/>
      <c r="D435" s="25"/>
      <c r="E435" s="32">
        <f>E437</f>
        <v>152204.47</v>
      </c>
      <c r="F435" s="32">
        <f>F437</f>
        <v>0</v>
      </c>
      <c r="G435" s="32">
        <f>G437</f>
        <v>152204.47</v>
      </c>
      <c r="H435" s="32">
        <f>H437</f>
        <v>0</v>
      </c>
      <c r="I435" s="33">
        <f>H435/E435*100</f>
        <v>0</v>
      </c>
      <c r="J435" s="33">
        <f>I435-100</f>
        <v>-100</v>
      </c>
      <c r="K435" s="33">
        <f>E435-H435</f>
        <v>152204.47</v>
      </c>
      <c r="L435" s="141">
        <f>G435-E435</f>
        <v>0</v>
      </c>
      <c r="M435" s="130">
        <f>H435-G435</f>
        <v>-152204.47</v>
      </c>
    </row>
    <row r="436" spans="1:13" ht="12.75" hidden="1">
      <c r="A436" s="142"/>
      <c r="B436" s="48"/>
      <c r="C436" s="30"/>
      <c r="D436" s="25"/>
      <c r="E436" s="32">
        <f>-E435</f>
        <v>-152204.47</v>
      </c>
      <c r="F436" s="32">
        <f>-F435</f>
        <v>0</v>
      </c>
      <c r="G436" s="32">
        <f>E436+F436</f>
        <v>-152204.47</v>
      </c>
      <c r="H436" s="32">
        <f>H435</f>
        <v>0</v>
      </c>
      <c r="I436" s="33">
        <f>H436/E436*100</f>
        <v>0</v>
      </c>
      <c r="J436" s="33">
        <f>I436-100</f>
        <v>-100</v>
      </c>
      <c r="K436" s="33">
        <f>E436-H436</f>
        <v>-152204.47</v>
      </c>
      <c r="L436" s="141">
        <f>G436-E436</f>
        <v>0</v>
      </c>
      <c r="M436" s="130">
        <f>H436-G436</f>
        <v>152204.47</v>
      </c>
    </row>
    <row r="437" spans="1:13" ht="15">
      <c r="A437" s="143"/>
      <c r="B437" s="52" t="s">
        <v>28</v>
      </c>
      <c r="C437" s="30" t="s">
        <v>179</v>
      </c>
      <c r="D437" s="25"/>
      <c r="E437" s="44">
        <f>SUM(E439:E457)</f>
        <v>152204.47</v>
      </c>
      <c r="F437" s="44">
        <f>SUM(F439:F457)</f>
        <v>0</v>
      </c>
      <c r="G437" s="44">
        <f>E437+F437</f>
        <v>152204.47</v>
      </c>
      <c r="H437" s="44">
        <f>SUM(H439:H457)</f>
        <v>0</v>
      </c>
      <c r="I437" s="33">
        <f>H437/E437*100</f>
        <v>0</v>
      </c>
      <c r="J437" s="33">
        <f>I437-100</f>
        <v>-100</v>
      </c>
      <c r="K437" s="33">
        <f>E437-H437</f>
        <v>152204.47</v>
      </c>
      <c r="L437" s="141">
        <f>G437-E437</f>
        <v>0</v>
      </c>
      <c r="M437" s="130">
        <f>H437-G437</f>
        <v>-152204.47</v>
      </c>
    </row>
    <row r="438" spans="1:13" ht="12.75" hidden="1">
      <c r="A438" s="143"/>
      <c r="B438" s="52"/>
      <c r="C438" s="30"/>
      <c r="D438" s="25"/>
      <c r="E438" s="44">
        <f>-E437</f>
        <v>-152204.47</v>
      </c>
      <c r="F438" s="44">
        <f>-F437</f>
        <v>0</v>
      </c>
      <c r="G438" s="44">
        <f>E438+F438</f>
        <v>-152204.47</v>
      </c>
      <c r="H438" s="44">
        <f>-H437</f>
        <v>0</v>
      </c>
      <c r="I438" s="33">
        <f>H438/E438*100</f>
        <v>0</v>
      </c>
      <c r="J438" s="33">
        <f>I438-100</f>
        <v>-100</v>
      </c>
      <c r="K438" s="33">
        <f>E438-H438</f>
        <v>-152204.47</v>
      </c>
      <c r="L438" s="141">
        <f>G438-E438</f>
        <v>0</v>
      </c>
      <c r="M438" s="130">
        <f>H438-G438</f>
        <v>152204.47</v>
      </c>
    </row>
    <row r="439" spans="1:13" ht="15">
      <c r="A439" s="143"/>
      <c r="B439" s="48" t="s">
        <v>255</v>
      </c>
      <c r="C439" s="30"/>
      <c r="D439" s="25" t="s">
        <v>368</v>
      </c>
      <c r="E439" s="33">
        <v>23362.76</v>
      </c>
      <c r="F439" s="33"/>
      <c r="G439" s="33">
        <f>E439+F439</f>
        <v>23362.76</v>
      </c>
      <c r="H439" s="33">
        <v>0</v>
      </c>
      <c r="I439" s="33">
        <f>H439/E439*100</f>
        <v>0</v>
      </c>
      <c r="J439" s="33">
        <f>I439-100</f>
        <v>-100</v>
      </c>
      <c r="K439" s="33">
        <f>E439-H439</f>
        <v>23362.76</v>
      </c>
      <c r="L439" s="141">
        <f>G439-E439</f>
        <v>0</v>
      </c>
      <c r="M439" s="130">
        <f>H439-G439</f>
        <v>-23362.76</v>
      </c>
    </row>
    <row r="440" spans="1:13" ht="15">
      <c r="A440" s="143"/>
      <c r="B440" s="48" t="s">
        <v>255</v>
      </c>
      <c r="C440" s="30"/>
      <c r="D440" s="25" t="s">
        <v>369</v>
      </c>
      <c r="E440" s="33">
        <v>1236.85</v>
      </c>
      <c r="F440" s="33"/>
      <c r="G440" s="33">
        <f>E440+F440</f>
        <v>1236.85</v>
      </c>
      <c r="H440" s="33">
        <v>0</v>
      </c>
      <c r="I440" s="33">
        <f>H440/E440*100</f>
        <v>0</v>
      </c>
      <c r="J440" s="33">
        <f>I440-100</f>
        <v>-100</v>
      </c>
      <c r="K440" s="33">
        <f>E440-H440</f>
        <v>1236.85</v>
      </c>
      <c r="L440" s="141">
        <f>G440-E440</f>
        <v>0</v>
      </c>
      <c r="M440" s="130">
        <f>H440-G440</f>
        <v>-1236.85</v>
      </c>
    </row>
    <row r="441" spans="1:13" ht="15">
      <c r="A441" s="143"/>
      <c r="B441" s="48" t="s">
        <v>259</v>
      </c>
      <c r="C441" s="30"/>
      <c r="D441" s="25" t="s">
        <v>370</v>
      </c>
      <c r="E441" s="33">
        <v>4910.38</v>
      </c>
      <c r="F441" s="33"/>
      <c r="G441" s="33">
        <f>E441+F441</f>
        <v>4910.38</v>
      </c>
      <c r="H441" s="33">
        <v>0</v>
      </c>
      <c r="I441" s="33">
        <f>H441/E441*100</f>
        <v>0</v>
      </c>
      <c r="J441" s="33">
        <f>I441-100</f>
        <v>-100</v>
      </c>
      <c r="K441" s="33">
        <f>E441-H441</f>
        <v>4910.38</v>
      </c>
      <c r="L441" s="141">
        <f>G441-E441</f>
        <v>0</v>
      </c>
      <c r="M441" s="130">
        <f>H441-G441</f>
        <v>-4910.38</v>
      </c>
    </row>
    <row r="442" spans="1:13" ht="15">
      <c r="A442" s="143"/>
      <c r="B442" s="48" t="s">
        <v>259</v>
      </c>
      <c r="C442" s="30"/>
      <c r="D442" s="25" t="s">
        <v>371</v>
      </c>
      <c r="E442" s="33">
        <v>259.96</v>
      </c>
      <c r="F442" s="33"/>
      <c r="G442" s="33">
        <f>E442+F442</f>
        <v>259.96</v>
      </c>
      <c r="H442" s="33">
        <v>0</v>
      </c>
      <c r="I442" s="33">
        <f>H442/E442*100</f>
        <v>0</v>
      </c>
      <c r="J442" s="33">
        <f>I442-100</f>
        <v>-100</v>
      </c>
      <c r="K442" s="33">
        <f>E442-H442</f>
        <v>259.96</v>
      </c>
      <c r="L442" s="141">
        <f>G442-E442</f>
        <v>0</v>
      </c>
      <c r="M442" s="130">
        <f>H442-G442</f>
        <v>-259.96</v>
      </c>
    </row>
    <row r="443" spans="1:13" ht="15">
      <c r="A443" s="143"/>
      <c r="B443" s="48" t="s">
        <v>261</v>
      </c>
      <c r="C443" s="30"/>
      <c r="D443" s="25" t="s">
        <v>372</v>
      </c>
      <c r="E443" s="33">
        <v>749.09</v>
      </c>
      <c r="F443" s="33"/>
      <c r="G443" s="33">
        <f>E443+F443</f>
        <v>749.09</v>
      </c>
      <c r="H443" s="33">
        <v>0</v>
      </c>
      <c r="I443" s="33">
        <f>H443/E443*100</f>
        <v>0</v>
      </c>
      <c r="J443" s="33">
        <f>I443-100</f>
        <v>-100</v>
      </c>
      <c r="K443" s="33">
        <f>E443-H443</f>
        <v>749.09</v>
      </c>
      <c r="L443" s="141">
        <f>G443-E443</f>
        <v>0</v>
      </c>
      <c r="M443" s="130">
        <f>H443-G443</f>
        <v>-749.09</v>
      </c>
    </row>
    <row r="444" spans="1:13" ht="15">
      <c r="A444" s="143"/>
      <c r="B444" s="48" t="s">
        <v>261</v>
      </c>
      <c r="C444" s="30"/>
      <c r="D444" s="25" t="s">
        <v>373</v>
      </c>
      <c r="E444" s="33">
        <v>39.66</v>
      </c>
      <c r="F444" s="33"/>
      <c r="G444" s="33">
        <f>E444+F444</f>
        <v>39.66</v>
      </c>
      <c r="H444" s="33">
        <v>0</v>
      </c>
      <c r="I444" s="33">
        <f>H444/E444*100</f>
        <v>0</v>
      </c>
      <c r="J444" s="33">
        <f>I444-100</f>
        <v>-100</v>
      </c>
      <c r="K444" s="33">
        <f>E444-H444</f>
        <v>39.66</v>
      </c>
      <c r="L444" s="141">
        <f>G444-E444</f>
        <v>0</v>
      </c>
      <c r="M444" s="130">
        <f>H444-G444</f>
        <v>-39.66</v>
      </c>
    </row>
    <row r="445" spans="1:13" ht="15">
      <c r="A445" s="143"/>
      <c r="B445" s="48" t="s">
        <v>263</v>
      </c>
      <c r="C445" s="30"/>
      <c r="D445" s="25" t="s">
        <v>374</v>
      </c>
      <c r="E445" s="33">
        <v>14050.45</v>
      </c>
      <c r="F445" s="33"/>
      <c r="G445" s="33">
        <f>E445+F445</f>
        <v>14050.45</v>
      </c>
      <c r="H445" s="33">
        <v>0</v>
      </c>
      <c r="I445" s="33">
        <f>H445/E445*100</f>
        <v>0</v>
      </c>
      <c r="J445" s="33">
        <f>I445-100</f>
        <v>-100</v>
      </c>
      <c r="K445" s="33">
        <f>E445-H445</f>
        <v>14050.45</v>
      </c>
      <c r="L445" s="141">
        <f>G445-E445</f>
        <v>0</v>
      </c>
      <c r="M445" s="130">
        <f>H445-G445</f>
        <v>-14050.45</v>
      </c>
    </row>
    <row r="446" spans="1:13" ht="15">
      <c r="A446" s="143"/>
      <c r="B446" s="48" t="s">
        <v>263</v>
      </c>
      <c r="C446" s="30"/>
      <c r="D446" s="25" t="s">
        <v>375</v>
      </c>
      <c r="E446" s="33">
        <v>743.85</v>
      </c>
      <c r="F446" s="33"/>
      <c r="G446" s="33">
        <f>E446+F446</f>
        <v>743.85</v>
      </c>
      <c r="H446" s="33">
        <v>0</v>
      </c>
      <c r="I446" s="33">
        <f>H446/E446*100</f>
        <v>0</v>
      </c>
      <c r="J446" s="33">
        <f>I446-100</f>
        <v>-100</v>
      </c>
      <c r="K446" s="33">
        <f>E446-H446</f>
        <v>743.85</v>
      </c>
      <c r="L446" s="141">
        <f>G446-E446</f>
        <v>0</v>
      </c>
      <c r="M446" s="130">
        <f>H446-G446</f>
        <v>-743.85</v>
      </c>
    </row>
    <row r="447" spans="1:13" ht="15">
      <c r="A447" s="143"/>
      <c r="B447" s="48" t="s">
        <v>216</v>
      </c>
      <c r="C447" s="30"/>
      <c r="D447" s="25" t="s">
        <v>376</v>
      </c>
      <c r="E447" s="33">
        <v>4463.69</v>
      </c>
      <c r="F447" s="33"/>
      <c r="G447" s="33">
        <f>E447+F447</f>
        <v>4463.69</v>
      </c>
      <c r="H447" s="33">
        <v>0</v>
      </c>
      <c r="I447" s="33">
        <f>H447/E447*100</f>
        <v>0</v>
      </c>
      <c r="J447" s="33">
        <f>I447-100</f>
        <v>-100</v>
      </c>
      <c r="K447" s="33">
        <f>E447-H447</f>
        <v>4463.69</v>
      </c>
      <c r="L447" s="141">
        <f>G447-E447</f>
        <v>0</v>
      </c>
      <c r="M447" s="130">
        <f>H447-G447</f>
        <v>-4463.69</v>
      </c>
    </row>
    <row r="448" spans="1:13" ht="15">
      <c r="A448" s="143"/>
      <c r="B448" s="48" t="s">
        <v>216</v>
      </c>
      <c r="C448" s="30"/>
      <c r="D448" s="25" t="s">
        <v>377</v>
      </c>
      <c r="E448" s="33">
        <v>236.31</v>
      </c>
      <c r="F448" s="33"/>
      <c r="G448" s="33">
        <f>E448+F448</f>
        <v>236.31</v>
      </c>
      <c r="H448" s="33">
        <v>0</v>
      </c>
      <c r="I448" s="33">
        <f>H448/E448*100</f>
        <v>0</v>
      </c>
      <c r="J448" s="33">
        <f>I448-100</f>
        <v>-100</v>
      </c>
      <c r="K448" s="33">
        <f>E448-H448</f>
        <v>236.31</v>
      </c>
      <c r="L448" s="141">
        <f>G448-E448</f>
        <v>0</v>
      </c>
      <c r="M448" s="130">
        <f>H448-G448</f>
        <v>-236.31</v>
      </c>
    </row>
    <row r="449" spans="1:13" ht="15">
      <c r="A449" s="143"/>
      <c r="B449" s="48" t="s">
        <v>265</v>
      </c>
      <c r="C449" s="30"/>
      <c r="D449" s="25" t="s">
        <v>378</v>
      </c>
      <c r="E449" s="33">
        <v>6837.99</v>
      </c>
      <c r="F449" s="33"/>
      <c r="G449" s="33">
        <f>E449+F449</f>
        <v>6837.99</v>
      </c>
      <c r="H449" s="33">
        <v>0</v>
      </c>
      <c r="I449" s="33">
        <f>H449/E449*100</f>
        <v>0</v>
      </c>
      <c r="J449" s="33">
        <f>I449-100</f>
        <v>-100</v>
      </c>
      <c r="K449" s="33">
        <f>E449-H449</f>
        <v>6837.99</v>
      </c>
      <c r="L449" s="141">
        <f>G449-E449</f>
        <v>0</v>
      </c>
      <c r="M449" s="130">
        <f>H449-G449</f>
        <v>-6837.99</v>
      </c>
    </row>
    <row r="450" spans="1:13" ht="15">
      <c r="A450" s="143"/>
      <c r="B450" s="48" t="s">
        <v>265</v>
      </c>
      <c r="C450" s="30"/>
      <c r="D450" s="25" t="s">
        <v>379</v>
      </c>
      <c r="E450" s="33">
        <v>362.01</v>
      </c>
      <c r="F450" s="33"/>
      <c r="G450" s="33">
        <f>E450+F450</f>
        <v>362.01</v>
      </c>
      <c r="H450" s="33">
        <v>0</v>
      </c>
      <c r="I450" s="33">
        <f>H450/E450*100</f>
        <v>0</v>
      </c>
      <c r="J450" s="33">
        <f>I450-100</f>
        <v>-100</v>
      </c>
      <c r="K450" s="33">
        <f>E450-H450</f>
        <v>362.01</v>
      </c>
      <c r="L450" s="141">
        <f>G450-E450</f>
        <v>0</v>
      </c>
      <c r="M450" s="130">
        <f>H450-G450</f>
        <v>-362.01</v>
      </c>
    </row>
    <row r="451" spans="1:15" ht="15">
      <c r="A451" s="143"/>
      <c r="B451" s="48" t="s">
        <v>232</v>
      </c>
      <c r="C451" s="30"/>
      <c r="D451" s="25" t="s">
        <v>380</v>
      </c>
      <c r="E451" s="33">
        <v>73289.94</v>
      </c>
      <c r="F451" s="33"/>
      <c r="G451" s="33">
        <f>E451+F451</f>
        <v>73289.94</v>
      </c>
      <c r="H451" s="33">
        <v>0</v>
      </c>
      <c r="I451" s="33">
        <f>H451/E451*100</f>
        <v>0</v>
      </c>
      <c r="J451" s="33">
        <f>I451-100</f>
        <v>-100</v>
      </c>
      <c r="K451" s="33">
        <f>E451-H451</f>
        <v>73289.94</v>
      </c>
      <c r="L451" s="141">
        <f>G451-E451</f>
        <v>0</v>
      </c>
      <c r="M451" s="130">
        <f>H451-G451</f>
        <v>-73289.94</v>
      </c>
      <c r="O451" s="110"/>
    </row>
    <row r="452" spans="1:13" ht="15">
      <c r="A452" s="143"/>
      <c r="B452" s="48" t="s">
        <v>232</v>
      </c>
      <c r="C452" s="30"/>
      <c r="D452" s="25" t="s">
        <v>346</v>
      </c>
      <c r="E452" s="33">
        <v>3880.06</v>
      </c>
      <c r="F452" s="33"/>
      <c r="G452" s="33">
        <f>E452+F452</f>
        <v>3880.06</v>
      </c>
      <c r="H452" s="33">
        <v>0</v>
      </c>
      <c r="I452" s="33">
        <f>H452/E452*100</f>
        <v>0</v>
      </c>
      <c r="J452" s="33">
        <f>I452-100</f>
        <v>-100</v>
      </c>
      <c r="K452" s="33">
        <f>E452-H452</f>
        <v>3880.06</v>
      </c>
      <c r="L452" s="141">
        <f>G452-E452</f>
        <v>0</v>
      </c>
      <c r="M452" s="130">
        <f>H452-G452</f>
        <v>-3880.06</v>
      </c>
    </row>
    <row r="453" spans="1:12" ht="43.5">
      <c r="A453" s="143"/>
      <c r="B453" s="171" t="s">
        <v>220</v>
      </c>
      <c r="C453" s="30"/>
      <c r="D453" s="25" t="s">
        <v>381</v>
      </c>
      <c r="E453" s="33">
        <v>854.75</v>
      </c>
      <c r="F453" s="33"/>
      <c r="G453" s="33">
        <f>E453+F453</f>
        <v>854.75</v>
      </c>
      <c r="H453" s="33"/>
      <c r="I453" s="33"/>
      <c r="J453" s="33"/>
      <c r="K453" s="33"/>
      <c r="L453" s="141">
        <f>G453-E453</f>
        <v>0</v>
      </c>
    </row>
    <row r="454" spans="1:12" ht="43.5">
      <c r="A454" s="143"/>
      <c r="B454" s="171" t="s">
        <v>220</v>
      </c>
      <c r="C454" s="30"/>
      <c r="D454" s="25" t="s">
        <v>382</v>
      </c>
      <c r="E454" s="33">
        <v>45.25</v>
      </c>
      <c r="F454" s="33"/>
      <c r="G454" s="33">
        <f>E454+F454</f>
        <v>45.25</v>
      </c>
      <c r="H454" s="33"/>
      <c r="I454" s="33"/>
      <c r="J454" s="33"/>
      <c r="K454" s="33"/>
      <c r="L454" s="141">
        <f>G454-E454</f>
        <v>0</v>
      </c>
    </row>
    <row r="455" spans="1:13" ht="29.25">
      <c r="A455" s="143"/>
      <c r="B455" s="48" t="s">
        <v>222</v>
      </c>
      <c r="C455" s="30"/>
      <c r="D455" s="25" t="s">
        <v>383</v>
      </c>
      <c r="E455" s="33">
        <v>854.75</v>
      </c>
      <c r="F455" s="33"/>
      <c r="G455" s="33">
        <f>E455+F455</f>
        <v>854.75</v>
      </c>
      <c r="H455" s="33">
        <v>0</v>
      </c>
      <c r="I455" s="33">
        <f>H455/E455*100</f>
        <v>0</v>
      </c>
      <c r="J455" s="33">
        <f>I455-100</f>
        <v>-100</v>
      </c>
      <c r="K455" s="33">
        <f>E455-H455</f>
        <v>854.75</v>
      </c>
      <c r="L455" s="141">
        <f>G455-E455</f>
        <v>0</v>
      </c>
      <c r="M455" s="130">
        <f>H455-G455</f>
        <v>-854.75</v>
      </c>
    </row>
    <row r="456" spans="1:13" ht="29.25">
      <c r="A456" s="143"/>
      <c r="B456" s="48" t="s">
        <v>222</v>
      </c>
      <c r="C456" s="30"/>
      <c r="D456" s="25" t="s">
        <v>384</v>
      </c>
      <c r="E456" s="33">
        <v>45.25</v>
      </c>
      <c r="F456" s="33"/>
      <c r="G456" s="33">
        <f>E456+F456</f>
        <v>45.25</v>
      </c>
      <c r="H456" s="33">
        <v>0</v>
      </c>
      <c r="I456" s="33">
        <f>H456/E456*100</f>
        <v>0</v>
      </c>
      <c r="J456" s="33">
        <f>I456-100</f>
        <v>-100</v>
      </c>
      <c r="K456" s="33">
        <f>E456-H456</f>
        <v>45.25</v>
      </c>
      <c r="L456" s="141">
        <f>G456-E456</f>
        <v>0</v>
      </c>
      <c r="M456" s="130">
        <f>H456-G456</f>
        <v>-45.25</v>
      </c>
    </row>
    <row r="457" spans="1:13" ht="15">
      <c r="A457" s="143"/>
      <c r="B457" s="48" t="s">
        <v>385</v>
      </c>
      <c r="C457" s="30"/>
      <c r="D457" s="25" t="s">
        <v>386</v>
      </c>
      <c r="E457" s="33">
        <v>15981.47</v>
      </c>
      <c r="F457" s="33"/>
      <c r="G457" s="33">
        <f>E457+F457</f>
        <v>15981.47</v>
      </c>
      <c r="H457" s="33">
        <v>0</v>
      </c>
      <c r="I457" s="33">
        <f>H457/E457*100</f>
        <v>0</v>
      </c>
      <c r="J457" s="33">
        <f>I457-100</f>
        <v>-100</v>
      </c>
      <c r="K457" s="33">
        <f>E457-H457</f>
        <v>15981.47</v>
      </c>
      <c r="L457" s="141">
        <f>G457-E457</f>
        <v>0</v>
      </c>
      <c r="M457" s="130">
        <f>H457-G457</f>
        <v>-15981.47</v>
      </c>
    </row>
    <row r="458" spans="1:13" ht="29.25">
      <c r="A458" s="139" t="s">
        <v>183</v>
      </c>
      <c r="B458" s="168" t="s">
        <v>184</v>
      </c>
      <c r="C458" s="30"/>
      <c r="D458" s="25"/>
      <c r="E458" s="31">
        <v>448251</v>
      </c>
      <c r="F458" s="31">
        <f>SUM(F460:F479)</f>
        <v>0</v>
      </c>
      <c r="G458" s="31">
        <f>E458+F458</f>
        <v>448251</v>
      </c>
      <c r="H458" s="32">
        <f>H460+H470+H473+H476</f>
        <v>222849.44999999998</v>
      </c>
      <c r="I458" s="32">
        <f>H458/E458*100</f>
        <v>49.71532690389982</v>
      </c>
      <c r="J458" s="33">
        <f>I458-100</f>
        <v>-50.28467309610018</v>
      </c>
      <c r="K458" s="33">
        <f>E458-H458</f>
        <v>225401.55000000002</v>
      </c>
      <c r="L458" s="141">
        <f>G458-E458</f>
        <v>0</v>
      </c>
      <c r="M458" s="130">
        <f>H458-G458</f>
        <v>-225401.55000000002</v>
      </c>
    </row>
    <row r="459" spans="1:13" ht="12.75" hidden="1">
      <c r="A459" s="142"/>
      <c r="B459" s="168"/>
      <c r="C459" s="30"/>
      <c r="D459" s="25"/>
      <c r="E459" s="31">
        <f>-E458</f>
        <v>-448251</v>
      </c>
      <c r="F459" s="31">
        <f>-F458</f>
        <v>0</v>
      </c>
      <c r="G459" s="31">
        <f>E459+F459</f>
        <v>-448251</v>
      </c>
      <c r="H459" s="32">
        <f>-H458</f>
        <v>-222849.44999999998</v>
      </c>
      <c r="I459" s="32"/>
      <c r="J459" s="33"/>
      <c r="K459" s="33"/>
      <c r="L459" s="141">
        <f>G459-E459</f>
        <v>0</v>
      </c>
      <c r="M459" s="130">
        <f>H459-G459</f>
        <v>225401.55000000002</v>
      </c>
    </row>
    <row r="460" spans="1:13" ht="15">
      <c r="A460" s="143"/>
      <c r="B460" s="108" t="s">
        <v>387</v>
      </c>
      <c r="C460" s="30" t="s">
        <v>388</v>
      </c>
      <c r="D460" s="25"/>
      <c r="E460" s="43">
        <v>342191</v>
      </c>
      <c r="F460" s="43">
        <f>SUM(F462:F469)</f>
        <v>0</v>
      </c>
      <c r="G460" s="43">
        <f>E460+F460</f>
        <v>342191</v>
      </c>
      <c r="H460" s="44">
        <f>SUM(H462:H469)</f>
        <v>174019.44999999998</v>
      </c>
      <c r="I460" s="44">
        <f>H460/E460*100</f>
        <v>50.854478931357036</v>
      </c>
      <c r="J460" s="33">
        <f>I460-100</f>
        <v>-49.145521068642964</v>
      </c>
      <c r="K460" s="33">
        <f>E460-H460</f>
        <v>168171.55000000002</v>
      </c>
      <c r="L460" s="141">
        <f>G460-E460</f>
        <v>0</v>
      </c>
      <c r="M460" s="130">
        <f>H460-G460</f>
        <v>-168171.55000000002</v>
      </c>
    </row>
    <row r="461" spans="1:13" ht="12.75" hidden="1">
      <c r="A461" s="143"/>
      <c r="B461" s="108"/>
      <c r="C461" s="30"/>
      <c r="D461" s="25"/>
      <c r="E461" s="43">
        <f>-E460</f>
        <v>-342191</v>
      </c>
      <c r="F461" s="43">
        <f>-F460</f>
        <v>0</v>
      </c>
      <c r="G461" s="43">
        <f>E461+F461</f>
        <v>-342191</v>
      </c>
      <c r="H461" s="44">
        <f>-H460</f>
        <v>-174019.44999999998</v>
      </c>
      <c r="I461" s="44"/>
      <c r="J461" s="33"/>
      <c r="K461" s="33"/>
      <c r="L461" s="141">
        <f>G461-E461</f>
        <v>0</v>
      </c>
      <c r="M461" s="130">
        <f>H461-G461</f>
        <v>168171.55000000002</v>
      </c>
    </row>
    <row r="462" spans="1:13" ht="29.25">
      <c r="A462" s="143"/>
      <c r="B462" s="48" t="s">
        <v>253</v>
      </c>
      <c r="C462" s="30"/>
      <c r="D462" s="25" t="s">
        <v>254</v>
      </c>
      <c r="E462" s="49">
        <v>18318</v>
      </c>
      <c r="F462" s="49"/>
      <c r="G462" s="49">
        <f>E462+F462</f>
        <v>18318</v>
      </c>
      <c r="H462" s="33">
        <v>8263.3</v>
      </c>
      <c r="I462" s="33">
        <f>H462/E462*100</f>
        <v>45.110274047385076</v>
      </c>
      <c r="J462" s="33">
        <f>I462-100</f>
        <v>-54.889725952614924</v>
      </c>
      <c r="K462" s="33">
        <f>E462-H462</f>
        <v>10054.7</v>
      </c>
      <c r="L462" s="141">
        <f>G462-E462</f>
        <v>0</v>
      </c>
      <c r="M462" s="130">
        <f>H462-G462</f>
        <v>-10054.7</v>
      </c>
    </row>
    <row r="463" spans="1:13" ht="15">
      <c r="A463" s="143"/>
      <c r="B463" s="48" t="s">
        <v>255</v>
      </c>
      <c r="C463" s="30"/>
      <c r="D463" s="25" t="s">
        <v>256</v>
      </c>
      <c r="E463" s="49">
        <v>231132</v>
      </c>
      <c r="F463" s="49"/>
      <c r="G463" s="49">
        <f>E463+F463</f>
        <v>231132</v>
      </c>
      <c r="H463" s="33">
        <v>109889.99</v>
      </c>
      <c r="I463" s="33">
        <f>H463/E463*100</f>
        <v>47.54425609608363</v>
      </c>
      <c r="J463" s="33">
        <f>I463-100</f>
        <v>-52.45574390391637</v>
      </c>
      <c r="K463" s="33">
        <f>E463-H463</f>
        <v>121242.01</v>
      </c>
      <c r="L463" s="141">
        <f>G463-E463</f>
        <v>0</v>
      </c>
      <c r="M463" s="130">
        <f>H463-G463</f>
        <v>-121242.01</v>
      </c>
    </row>
    <row r="464" spans="1:13" ht="15">
      <c r="A464" s="143"/>
      <c r="B464" s="48" t="s">
        <v>257</v>
      </c>
      <c r="C464" s="30"/>
      <c r="D464" s="25" t="s">
        <v>258</v>
      </c>
      <c r="E464" s="49">
        <v>20750</v>
      </c>
      <c r="F464" s="49"/>
      <c r="G464" s="49">
        <f>E464+F464</f>
        <v>20750</v>
      </c>
      <c r="H464" s="33">
        <v>15565.76</v>
      </c>
      <c r="I464" s="33">
        <f>H464/E464*100</f>
        <v>75.0157108433735</v>
      </c>
      <c r="J464" s="33">
        <f>I464-100</f>
        <v>-24.984289156626502</v>
      </c>
      <c r="K464" s="33">
        <f>E464-H464</f>
        <v>5184.24</v>
      </c>
      <c r="L464" s="141">
        <f>G464-E464</f>
        <v>0</v>
      </c>
      <c r="M464" s="130">
        <f>H464-G464</f>
        <v>-5184.24</v>
      </c>
    </row>
    <row r="465" spans="1:13" ht="15">
      <c r="A465" s="143"/>
      <c r="B465" s="48" t="s">
        <v>259</v>
      </c>
      <c r="C465" s="30"/>
      <c r="D465" s="25" t="s">
        <v>260</v>
      </c>
      <c r="E465" s="49">
        <v>40476</v>
      </c>
      <c r="F465" s="49"/>
      <c r="G465" s="49">
        <f>E465+F465</f>
        <v>40476</v>
      </c>
      <c r="H465" s="33">
        <v>20731.91</v>
      </c>
      <c r="I465" s="33">
        <f>H465/E465*100</f>
        <v>51.22025397766578</v>
      </c>
      <c r="J465" s="33">
        <f>I465-100</f>
        <v>-48.77974602233422</v>
      </c>
      <c r="K465" s="33">
        <f>E465-H465</f>
        <v>19744.09</v>
      </c>
      <c r="L465" s="141">
        <f>G465-E465</f>
        <v>0</v>
      </c>
      <c r="M465" s="130">
        <f>H465-G465</f>
        <v>-19744.09</v>
      </c>
    </row>
    <row r="466" spans="1:13" ht="15">
      <c r="A466" s="143"/>
      <c r="B466" s="48" t="s">
        <v>261</v>
      </c>
      <c r="C466" s="30"/>
      <c r="D466" s="25" t="s">
        <v>262</v>
      </c>
      <c r="E466" s="49">
        <v>6465</v>
      </c>
      <c r="F466" s="49"/>
      <c r="G466" s="49">
        <f>E466+F466</f>
        <v>6465</v>
      </c>
      <c r="H466" s="33">
        <v>2963.37</v>
      </c>
      <c r="I466" s="33">
        <f>H466/E466*100</f>
        <v>45.83712296983759</v>
      </c>
      <c r="J466" s="33">
        <f>I466-100</f>
        <v>-54.16287703016241</v>
      </c>
      <c r="K466" s="33">
        <f>E466-H466</f>
        <v>3501.63</v>
      </c>
      <c r="L466" s="141">
        <f>G466-E466</f>
        <v>0</v>
      </c>
      <c r="M466" s="130">
        <f>H466-G466</f>
        <v>-3501.63</v>
      </c>
    </row>
    <row r="467" spans="1:13" ht="15">
      <c r="A467" s="143"/>
      <c r="B467" s="48" t="s">
        <v>216</v>
      </c>
      <c r="C467" s="30"/>
      <c r="D467" s="25" t="s">
        <v>217</v>
      </c>
      <c r="E467" s="49">
        <v>4500</v>
      </c>
      <c r="F467" s="49"/>
      <c r="G467" s="49">
        <f>E467+F467</f>
        <v>4500</v>
      </c>
      <c r="H467" s="33">
        <v>4762.12</v>
      </c>
      <c r="I467" s="33">
        <f>H467/E467*100</f>
        <v>105.82488888888888</v>
      </c>
      <c r="J467" s="33">
        <f>I467-100</f>
        <v>5.824888888888879</v>
      </c>
      <c r="K467" s="33">
        <f>E467-H467</f>
        <v>-262.1199999999999</v>
      </c>
      <c r="L467" s="141">
        <f>G467-E467</f>
        <v>0</v>
      </c>
      <c r="M467" s="130">
        <f>H467-G467</f>
        <v>262.1199999999999</v>
      </c>
    </row>
    <row r="468" spans="1:13" ht="15">
      <c r="A468" s="143"/>
      <c r="B468" s="48" t="s">
        <v>232</v>
      </c>
      <c r="C468" s="30"/>
      <c r="D468" s="25" t="s">
        <v>233</v>
      </c>
      <c r="E468" s="49">
        <v>5530</v>
      </c>
      <c r="F468" s="49"/>
      <c r="G468" s="49">
        <f>E468+F468</f>
        <v>5530</v>
      </c>
      <c r="H468" s="33">
        <v>30.5</v>
      </c>
      <c r="I468" s="33">
        <f>H468/E468*100</f>
        <v>0.5515370705244123</v>
      </c>
      <c r="J468" s="33">
        <f>I468-100</f>
        <v>-99.44846292947558</v>
      </c>
      <c r="K468" s="33">
        <f>E468-H468</f>
        <v>5499.5</v>
      </c>
      <c r="L468" s="141">
        <f>G468-E468</f>
        <v>0</v>
      </c>
      <c r="M468" s="130">
        <f>H468-G468</f>
        <v>-5499.5</v>
      </c>
    </row>
    <row r="469" spans="1:13" ht="29.25">
      <c r="A469" s="143"/>
      <c r="B469" s="48" t="s">
        <v>273</v>
      </c>
      <c r="C469" s="30"/>
      <c r="D469" s="25" t="s">
        <v>274</v>
      </c>
      <c r="E469" s="49">
        <v>15020</v>
      </c>
      <c r="F469" s="49"/>
      <c r="G469" s="49">
        <f>E469+F469</f>
        <v>15020</v>
      </c>
      <c r="H469" s="33">
        <v>11812.5</v>
      </c>
      <c r="I469" s="33">
        <f>H469/E469*100</f>
        <v>78.64513981358189</v>
      </c>
      <c r="J469" s="33">
        <f>I469-100</f>
        <v>-21.354860186418108</v>
      </c>
      <c r="K469" s="33">
        <f>E469-H469</f>
        <v>3207.5</v>
      </c>
      <c r="L469" s="141">
        <f>G469-E469</f>
        <v>0</v>
      </c>
      <c r="M469" s="130">
        <f>H469-G469</f>
        <v>-3207.5</v>
      </c>
    </row>
    <row r="470" spans="1:16" s="128" customFormat="1" ht="15">
      <c r="A470" s="143"/>
      <c r="B470" s="108" t="s">
        <v>185</v>
      </c>
      <c r="C470" s="30" t="s">
        <v>186</v>
      </c>
      <c r="D470" s="25"/>
      <c r="E470" s="43">
        <v>100000</v>
      </c>
      <c r="F470" s="43">
        <f>SUM(F472)</f>
        <v>0</v>
      </c>
      <c r="G470" s="43">
        <f>E470+F470</f>
        <v>100000</v>
      </c>
      <c r="H470" s="44">
        <f>SUM(H472)</f>
        <v>48830</v>
      </c>
      <c r="I470" s="44">
        <f>H470/E470*100</f>
        <v>48.83</v>
      </c>
      <c r="J470" s="33">
        <f>I470-100</f>
        <v>-51.17</v>
      </c>
      <c r="K470" s="33">
        <f>E470-H470</f>
        <v>51170</v>
      </c>
      <c r="L470" s="141">
        <f>G470-E470</f>
        <v>0</v>
      </c>
      <c r="M470" s="130">
        <f>H470-G470</f>
        <v>-51170</v>
      </c>
      <c r="P470" s="162"/>
    </row>
    <row r="471" spans="1:16" s="128" customFormat="1" ht="12.75" hidden="1">
      <c r="A471" s="143"/>
      <c r="B471" s="108"/>
      <c r="C471" s="30"/>
      <c r="D471" s="25"/>
      <c r="E471" s="43">
        <f>-E470</f>
        <v>-100000</v>
      </c>
      <c r="F471" s="43">
        <f>-F470</f>
        <v>0</v>
      </c>
      <c r="G471" s="43">
        <f>E471+F471</f>
        <v>-100000</v>
      </c>
      <c r="H471" s="44">
        <f>-H470</f>
        <v>-48830</v>
      </c>
      <c r="I471" s="44"/>
      <c r="J471" s="33"/>
      <c r="K471" s="33"/>
      <c r="L471" s="141">
        <f>G471-E471</f>
        <v>0</v>
      </c>
      <c r="M471" s="130">
        <f>H471-G471</f>
        <v>51170</v>
      </c>
      <c r="P471" s="162"/>
    </row>
    <row r="472" spans="1:16" s="128" customFormat="1" ht="15">
      <c r="A472" s="143"/>
      <c r="B472" s="48" t="s">
        <v>344</v>
      </c>
      <c r="C472" s="30"/>
      <c r="D472" s="25" t="s">
        <v>345</v>
      </c>
      <c r="E472" s="49">
        <v>100000</v>
      </c>
      <c r="F472" s="49"/>
      <c r="G472" s="49">
        <f>E472+F472</f>
        <v>100000</v>
      </c>
      <c r="H472" s="33">
        <f>48013+817</f>
        <v>48830</v>
      </c>
      <c r="I472" s="33">
        <f>H472/E472*100</f>
        <v>48.83</v>
      </c>
      <c r="J472" s="33">
        <f>I472-100</f>
        <v>-51.17</v>
      </c>
      <c r="K472" s="33">
        <f>E472-H472</f>
        <v>51170</v>
      </c>
      <c r="L472" s="141">
        <f>G472-E472</f>
        <v>0</v>
      </c>
      <c r="M472" s="130">
        <f>H472-G472</f>
        <v>-51170</v>
      </c>
      <c r="P472" s="162"/>
    </row>
    <row r="473" spans="1:16" s="128" customFormat="1" ht="15">
      <c r="A473" s="143"/>
      <c r="B473" s="108" t="s">
        <v>389</v>
      </c>
      <c r="C473" s="30" t="s">
        <v>390</v>
      </c>
      <c r="D473" s="25"/>
      <c r="E473" s="43">
        <v>4000</v>
      </c>
      <c r="F473" s="43">
        <f>SUM(F475)</f>
        <v>0</v>
      </c>
      <c r="G473" s="43">
        <f>E473+F473</f>
        <v>4000</v>
      </c>
      <c r="H473" s="44">
        <f>SUM(H475)</f>
        <v>0</v>
      </c>
      <c r="I473" s="44">
        <f>H473/E473*100</f>
        <v>0</v>
      </c>
      <c r="J473" s="33">
        <f>I473-100</f>
        <v>-100</v>
      </c>
      <c r="K473" s="33">
        <f>E473-H473</f>
        <v>4000</v>
      </c>
      <c r="L473" s="141">
        <f>G473-E473</f>
        <v>0</v>
      </c>
      <c r="M473" s="130">
        <f>H473-G473</f>
        <v>-4000</v>
      </c>
      <c r="P473" s="162"/>
    </row>
    <row r="474" spans="1:16" s="128" customFormat="1" ht="12.75" hidden="1">
      <c r="A474" s="143"/>
      <c r="B474" s="108"/>
      <c r="C474" s="30"/>
      <c r="D474" s="25"/>
      <c r="E474" s="43">
        <f>-E473</f>
        <v>-4000</v>
      </c>
      <c r="F474" s="43">
        <f>-F473</f>
        <v>0</v>
      </c>
      <c r="G474" s="43">
        <f>E474+F474</f>
        <v>-4000</v>
      </c>
      <c r="H474" s="44">
        <f>-H473</f>
        <v>0</v>
      </c>
      <c r="I474" s="44"/>
      <c r="J474" s="33"/>
      <c r="K474" s="33"/>
      <c r="L474" s="141">
        <f>G474-E474</f>
        <v>0</v>
      </c>
      <c r="M474" s="130">
        <f>H474-G474</f>
        <v>4000</v>
      </c>
      <c r="P474" s="162"/>
    </row>
    <row r="475" spans="1:16" s="128" customFormat="1" ht="15">
      <c r="A475" s="143"/>
      <c r="B475" s="48" t="s">
        <v>263</v>
      </c>
      <c r="C475" s="30"/>
      <c r="D475" s="25" t="s">
        <v>264</v>
      </c>
      <c r="E475" s="49">
        <v>4000</v>
      </c>
      <c r="F475" s="49"/>
      <c r="G475" s="49">
        <f>E475+F475</f>
        <v>4000</v>
      </c>
      <c r="H475" s="33">
        <v>0</v>
      </c>
      <c r="I475" s="33">
        <f>H475/E475*100</f>
        <v>0</v>
      </c>
      <c r="J475" s="33">
        <f>I475-100</f>
        <v>-100</v>
      </c>
      <c r="K475" s="33">
        <f>E475-H475</f>
        <v>4000</v>
      </c>
      <c r="L475" s="141">
        <f>G475-E475</f>
        <v>0</v>
      </c>
      <c r="M475" s="130">
        <f>H475-G475</f>
        <v>-4000</v>
      </c>
      <c r="P475" s="162"/>
    </row>
    <row r="476" spans="1:16" s="128" customFormat="1" ht="29.25">
      <c r="A476" s="143"/>
      <c r="B476" s="108" t="s">
        <v>342</v>
      </c>
      <c r="C476" s="30" t="s">
        <v>391</v>
      </c>
      <c r="D476" s="25"/>
      <c r="E476" s="43">
        <v>2060</v>
      </c>
      <c r="F476" s="43">
        <f>SUM(F478:F479)</f>
        <v>0</v>
      </c>
      <c r="G476" s="43">
        <f>E476+F476</f>
        <v>2060</v>
      </c>
      <c r="H476" s="44">
        <f>SUM(H478:H479)</f>
        <v>0</v>
      </c>
      <c r="I476" s="44">
        <f>H476/E476*100</f>
        <v>0</v>
      </c>
      <c r="J476" s="33">
        <f>I476-100</f>
        <v>-100</v>
      </c>
      <c r="K476" s="33">
        <f>E476-H476</f>
        <v>2060</v>
      </c>
      <c r="L476" s="141">
        <f>G476-E476</f>
        <v>0</v>
      </c>
      <c r="M476" s="130">
        <f>H476-G476</f>
        <v>-2060</v>
      </c>
      <c r="P476" s="162"/>
    </row>
    <row r="477" spans="1:16" s="128" customFormat="1" ht="12.75" hidden="1">
      <c r="A477" s="143"/>
      <c r="B477" s="108"/>
      <c r="C477" s="30"/>
      <c r="D477" s="25"/>
      <c r="E477" s="43">
        <f>-E476</f>
        <v>-2060</v>
      </c>
      <c r="F477" s="43">
        <f>-F476</f>
        <v>0</v>
      </c>
      <c r="G477" s="43">
        <f>E477+F477</f>
        <v>-2060</v>
      </c>
      <c r="H477" s="44">
        <f>-H476</f>
        <v>0</v>
      </c>
      <c r="I477" s="44"/>
      <c r="J477" s="33"/>
      <c r="K477" s="33"/>
      <c r="L477" s="141">
        <f>G477-E477</f>
        <v>0</v>
      </c>
      <c r="M477" s="130">
        <f>H477-G477</f>
        <v>2060</v>
      </c>
      <c r="P477" s="162"/>
    </row>
    <row r="478" spans="1:16" s="128" customFormat="1" ht="12.75" hidden="1">
      <c r="A478" s="143"/>
      <c r="B478" s="48" t="s">
        <v>283</v>
      </c>
      <c r="C478" s="30"/>
      <c r="D478" s="25" t="s">
        <v>272</v>
      </c>
      <c r="E478" s="49">
        <v>0</v>
      </c>
      <c r="F478" s="49"/>
      <c r="G478" s="49">
        <f>E478+F478</f>
        <v>0</v>
      </c>
      <c r="H478" s="33">
        <v>0</v>
      </c>
      <c r="I478" s="33" t="e">
        <f>H478/E478*100</f>
        <v>#DIV/0!</v>
      </c>
      <c r="J478" s="33" t="e">
        <f>I478-100</f>
        <v>#DIV/0!</v>
      </c>
      <c r="K478" s="33">
        <f>E478-H478</f>
        <v>0</v>
      </c>
      <c r="L478" s="141">
        <f>G478-E478</f>
        <v>0</v>
      </c>
      <c r="M478" s="130">
        <f>H478-G478</f>
        <v>0</v>
      </c>
      <c r="P478" s="162"/>
    </row>
    <row r="479" spans="1:13" ht="29.25">
      <c r="A479" s="143"/>
      <c r="B479" s="48" t="s">
        <v>275</v>
      </c>
      <c r="C479" s="30"/>
      <c r="D479" s="25" t="s">
        <v>276</v>
      </c>
      <c r="E479" s="49">
        <v>2060</v>
      </c>
      <c r="F479" s="49"/>
      <c r="G479" s="49">
        <f>E479+F479</f>
        <v>2060</v>
      </c>
      <c r="H479" s="33">
        <v>0</v>
      </c>
      <c r="I479" s="33">
        <f>H479/E479*100</f>
        <v>0</v>
      </c>
      <c r="J479" s="33">
        <f>I479-100</f>
        <v>-100</v>
      </c>
      <c r="K479" s="33">
        <f>E479-H479</f>
        <v>2060</v>
      </c>
      <c r="L479" s="141">
        <f>G479-E479</f>
        <v>0</v>
      </c>
      <c r="M479" s="130">
        <f>H479-G479</f>
        <v>-2060</v>
      </c>
    </row>
    <row r="480" spans="1:13" ht="29.25">
      <c r="A480" s="139" t="s">
        <v>187</v>
      </c>
      <c r="B480" s="168" t="s">
        <v>188</v>
      </c>
      <c r="C480" s="30"/>
      <c r="D480" s="25"/>
      <c r="E480" s="31">
        <f>E482+E485+E488+E493+E523+E526</f>
        <v>3628372</v>
      </c>
      <c r="F480" s="31">
        <f>SUM(F482:F534)</f>
        <v>-48000</v>
      </c>
      <c r="G480" s="31">
        <f>E480+F480</f>
        <v>3580372</v>
      </c>
      <c r="H480" s="32">
        <f>H482+H485+H488+H493+H523+H526</f>
        <v>1699227.91</v>
      </c>
      <c r="I480" s="32">
        <f>H480/E480*100</f>
        <v>46.831689529078055</v>
      </c>
      <c r="J480" s="33">
        <f>I480-100</f>
        <v>-53.168310470921945</v>
      </c>
      <c r="K480" s="33">
        <f>E480-H480</f>
        <v>1929144.09</v>
      </c>
      <c r="L480" s="141">
        <f>G480-E480</f>
        <v>-48000</v>
      </c>
      <c r="M480" s="130">
        <f>H480-G480</f>
        <v>-1881144.09</v>
      </c>
    </row>
    <row r="481" spans="1:13" ht="12.75" hidden="1">
      <c r="A481" s="142"/>
      <c r="B481" s="168"/>
      <c r="C481" s="30"/>
      <c r="D481" s="25"/>
      <c r="E481" s="31">
        <f>-E480</f>
        <v>-3628372</v>
      </c>
      <c r="F481" s="31">
        <f>-F480</f>
        <v>48000</v>
      </c>
      <c r="G481" s="31">
        <f>E481+F481</f>
        <v>-3580372</v>
      </c>
      <c r="H481" s="32">
        <f>-H480</f>
        <v>-1699227.91</v>
      </c>
      <c r="I481" s="32"/>
      <c r="J481" s="33"/>
      <c r="K481" s="33"/>
      <c r="L481" s="141">
        <f>G481-E481</f>
        <v>48000</v>
      </c>
      <c r="M481" s="130">
        <f>H481-G481</f>
        <v>1881144.09</v>
      </c>
    </row>
    <row r="482" spans="1:16" s="128" customFormat="1" ht="15">
      <c r="A482" s="143"/>
      <c r="B482" s="108" t="s">
        <v>392</v>
      </c>
      <c r="C482" s="30" t="s">
        <v>393</v>
      </c>
      <c r="D482" s="25"/>
      <c r="E482" s="43">
        <v>110000</v>
      </c>
      <c r="F482" s="43">
        <f>SUM(F484)</f>
        <v>0</v>
      </c>
      <c r="G482" s="43">
        <f>E482+F482</f>
        <v>110000</v>
      </c>
      <c r="H482" s="44">
        <f>SUM(H484)</f>
        <v>58553.29</v>
      </c>
      <c r="I482" s="44">
        <f>H482/E482*100</f>
        <v>53.23026363636364</v>
      </c>
      <c r="J482" s="33">
        <f>I482-100</f>
        <v>-46.76973636363636</v>
      </c>
      <c r="K482" s="33">
        <f>E482-H482</f>
        <v>51446.71</v>
      </c>
      <c r="L482" s="141">
        <f>G482-E482</f>
        <v>0</v>
      </c>
      <c r="M482" s="130">
        <f>H482-G482</f>
        <v>-51446.71</v>
      </c>
      <c r="P482" s="162"/>
    </row>
    <row r="483" spans="1:16" s="128" customFormat="1" ht="12.75" hidden="1">
      <c r="A483" s="143"/>
      <c r="B483" s="108"/>
      <c r="C483" s="30"/>
      <c r="D483" s="25"/>
      <c r="E483" s="43">
        <f>-E482</f>
        <v>-110000</v>
      </c>
      <c r="F483" s="43">
        <f>-F482</f>
        <v>0</v>
      </c>
      <c r="G483" s="43">
        <f>E483+F483</f>
        <v>-110000</v>
      </c>
      <c r="H483" s="44">
        <f>-H482</f>
        <v>-58553.29</v>
      </c>
      <c r="I483" s="44"/>
      <c r="J483" s="33"/>
      <c r="K483" s="33"/>
      <c r="L483" s="141">
        <f>G483-E483</f>
        <v>0</v>
      </c>
      <c r="M483" s="130">
        <f>H483-G483</f>
        <v>51446.71</v>
      </c>
      <c r="P483" s="162"/>
    </row>
    <row r="484" spans="1:16" s="128" customFormat="1" ht="15">
      <c r="A484" s="143"/>
      <c r="B484" s="48" t="s">
        <v>232</v>
      </c>
      <c r="C484" s="30"/>
      <c r="D484" s="25" t="s">
        <v>233</v>
      </c>
      <c r="E484" s="49">
        <v>110000</v>
      </c>
      <c r="F484" s="49"/>
      <c r="G484" s="49">
        <f>E484+F484</f>
        <v>110000</v>
      </c>
      <c r="H484" s="33">
        <v>58553.29</v>
      </c>
      <c r="I484" s="33">
        <f>H484/E484*100</f>
        <v>53.23026363636364</v>
      </c>
      <c r="J484" s="33">
        <f>I484-100</f>
        <v>-46.76973636363636</v>
      </c>
      <c r="K484" s="33">
        <f>E484-H484</f>
        <v>51446.71</v>
      </c>
      <c r="L484" s="141">
        <f>G484-E484</f>
        <v>0</v>
      </c>
      <c r="M484" s="130">
        <f>H484-G484</f>
        <v>-51446.71</v>
      </c>
      <c r="P484" s="162"/>
    </row>
    <row r="485" spans="1:16" s="128" customFormat="1" ht="15">
      <c r="A485" s="143"/>
      <c r="B485" s="108" t="s">
        <v>394</v>
      </c>
      <c r="C485" s="30" t="s">
        <v>395</v>
      </c>
      <c r="D485" s="25"/>
      <c r="E485" s="43">
        <v>35000</v>
      </c>
      <c r="F485" s="43">
        <f>SUM(F487)</f>
        <v>0</v>
      </c>
      <c r="G485" s="43">
        <f>E485+F485</f>
        <v>35000</v>
      </c>
      <c r="H485" s="44">
        <f>SUM(H487)</f>
        <v>24245.22</v>
      </c>
      <c r="I485" s="44">
        <f>H485/E485*100</f>
        <v>69.27205714285715</v>
      </c>
      <c r="J485" s="33">
        <f>I485-100</f>
        <v>-30.72794285714285</v>
      </c>
      <c r="K485" s="33">
        <f>E485-H485</f>
        <v>10754.779999999999</v>
      </c>
      <c r="L485" s="141">
        <f>G485-E485</f>
        <v>0</v>
      </c>
      <c r="M485" s="130">
        <f>H485-G485</f>
        <v>-10754.779999999999</v>
      </c>
      <c r="P485" s="162"/>
    </row>
    <row r="486" spans="1:16" s="128" customFormat="1" ht="12.75" hidden="1">
      <c r="A486" s="143"/>
      <c r="B486" s="108"/>
      <c r="C486" s="30"/>
      <c r="D486" s="25"/>
      <c r="E486" s="43">
        <f>-E485</f>
        <v>-35000</v>
      </c>
      <c r="F486" s="43">
        <f>-F485</f>
        <v>0</v>
      </c>
      <c r="G486" s="43">
        <f>E486+F486</f>
        <v>-35000</v>
      </c>
      <c r="H486" s="44">
        <f>-H485</f>
        <v>-24245.22</v>
      </c>
      <c r="I486" s="44"/>
      <c r="J486" s="33"/>
      <c r="K486" s="33"/>
      <c r="L486" s="141">
        <f>G486-E486</f>
        <v>0</v>
      </c>
      <c r="M486" s="130">
        <f>H486-G486</f>
        <v>10754.779999999999</v>
      </c>
      <c r="P486" s="162"/>
    </row>
    <row r="487" spans="1:16" s="128" customFormat="1" ht="15">
      <c r="A487" s="143"/>
      <c r="B487" s="48" t="s">
        <v>232</v>
      </c>
      <c r="C487" s="30"/>
      <c r="D487" s="25" t="s">
        <v>233</v>
      </c>
      <c r="E487" s="49">
        <v>35000</v>
      </c>
      <c r="F487" s="49"/>
      <c r="G487" s="49">
        <f>E487+F487</f>
        <v>35000</v>
      </c>
      <c r="H487" s="33">
        <v>24245.22</v>
      </c>
      <c r="I487" s="33">
        <f>H487/E487*100</f>
        <v>69.27205714285715</v>
      </c>
      <c r="J487" s="33">
        <f>I487-100</f>
        <v>-30.72794285714285</v>
      </c>
      <c r="K487" s="33">
        <f>E487-H487</f>
        <v>10754.779999999999</v>
      </c>
      <c r="L487" s="141">
        <f>G487-E487</f>
        <v>0</v>
      </c>
      <c r="M487" s="130">
        <f>H487-G487</f>
        <v>-10754.779999999999</v>
      </c>
      <c r="P487" s="162"/>
    </row>
    <row r="488" spans="1:16" s="128" customFormat="1" ht="15">
      <c r="A488" s="143"/>
      <c r="B488" s="108" t="s">
        <v>396</v>
      </c>
      <c r="C488" s="30" t="s">
        <v>397</v>
      </c>
      <c r="D488" s="25"/>
      <c r="E488" s="43">
        <v>252000</v>
      </c>
      <c r="F488" s="43">
        <f>SUM(F490:F492)</f>
        <v>0</v>
      </c>
      <c r="G488" s="43">
        <f>E488+F488</f>
        <v>252000</v>
      </c>
      <c r="H488" s="44">
        <f>SUM(H490:H492)</f>
        <v>194929.16999999998</v>
      </c>
      <c r="I488" s="44">
        <f>H488/E488*100</f>
        <v>77.35284523809524</v>
      </c>
      <c r="J488" s="33">
        <f>I488-100</f>
        <v>-22.64715476190476</v>
      </c>
      <c r="K488" s="33">
        <f>E488-H488</f>
        <v>57070.830000000016</v>
      </c>
      <c r="L488" s="141">
        <f>G488-E488</f>
        <v>0</v>
      </c>
      <c r="M488" s="130">
        <f>H488-G488</f>
        <v>-57070.830000000016</v>
      </c>
      <c r="P488" s="162"/>
    </row>
    <row r="489" spans="1:16" s="128" customFormat="1" ht="12.75" hidden="1">
      <c r="A489" s="143"/>
      <c r="B489" s="108"/>
      <c r="C489" s="30"/>
      <c r="D489" s="25"/>
      <c r="E489" s="43">
        <f>-E488</f>
        <v>-252000</v>
      </c>
      <c r="F489" s="43">
        <f>-F488</f>
        <v>0</v>
      </c>
      <c r="G489" s="43">
        <f>E489+F489</f>
        <v>-252000</v>
      </c>
      <c r="H489" s="44">
        <f>-H488</f>
        <v>-194929.16999999998</v>
      </c>
      <c r="I489" s="44"/>
      <c r="J489" s="33"/>
      <c r="K489" s="33"/>
      <c r="L489" s="141">
        <f>G489-E489</f>
        <v>0</v>
      </c>
      <c r="M489" s="130">
        <f>H489-G489</f>
        <v>57070.830000000016</v>
      </c>
      <c r="P489" s="162"/>
    </row>
    <row r="490" spans="1:16" s="128" customFormat="1" ht="15">
      <c r="A490" s="143"/>
      <c r="B490" s="48" t="s">
        <v>288</v>
      </c>
      <c r="C490" s="30"/>
      <c r="D490" s="25" t="s">
        <v>289</v>
      </c>
      <c r="E490" s="49">
        <v>200000</v>
      </c>
      <c r="F490" s="49"/>
      <c r="G490" s="49">
        <f>E490+F490</f>
        <v>200000</v>
      </c>
      <c r="H490" s="33">
        <v>149380.93</v>
      </c>
      <c r="I490" s="33">
        <f>H490/E490*100</f>
        <v>74.69046499999999</v>
      </c>
      <c r="J490" s="33">
        <f>I490-100</f>
        <v>-25.30953500000001</v>
      </c>
      <c r="K490" s="33">
        <f>E490-H490</f>
        <v>50619.07000000001</v>
      </c>
      <c r="L490" s="141">
        <f>G490-E490</f>
        <v>0</v>
      </c>
      <c r="M490" s="130">
        <f>H490-G490</f>
        <v>-50619.07000000001</v>
      </c>
      <c r="P490" s="162"/>
    </row>
    <row r="491" spans="1:16" s="128" customFormat="1" ht="15">
      <c r="A491" s="143"/>
      <c r="B491" s="48" t="s">
        <v>230</v>
      </c>
      <c r="C491" s="30"/>
      <c r="D491" s="25" t="s">
        <v>231</v>
      </c>
      <c r="E491" s="49">
        <v>12000</v>
      </c>
      <c r="F491" s="49"/>
      <c r="G491" s="49">
        <f>E491+F491</f>
        <v>12000</v>
      </c>
      <c r="H491" s="33">
        <v>16380.1</v>
      </c>
      <c r="I491" s="33">
        <f>H491/E491*100</f>
        <v>136.50083333333333</v>
      </c>
      <c r="J491" s="33">
        <f>I491-100</f>
        <v>36.50083333333333</v>
      </c>
      <c r="K491" s="33">
        <f>E491-H491</f>
        <v>-4380.1</v>
      </c>
      <c r="L491" s="141">
        <f>G491-E491</f>
        <v>0</v>
      </c>
      <c r="M491" s="130">
        <f>H491-G491</f>
        <v>4380.1</v>
      </c>
      <c r="P491" s="162"/>
    </row>
    <row r="492" spans="1:16" s="172" customFormat="1" ht="15">
      <c r="A492" s="143"/>
      <c r="B492" s="48" t="s">
        <v>232</v>
      </c>
      <c r="C492" s="30"/>
      <c r="D492" s="25" t="s">
        <v>233</v>
      </c>
      <c r="E492" s="49">
        <v>40000</v>
      </c>
      <c r="F492" s="49"/>
      <c r="G492" s="49">
        <f>E492+F492</f>
        <v>40000</v>
      </c>
      <c r="H492" s="33">
        <v>29168.14</v>
      </c>
      <c r="I492" s="33">
        <f>H492/E492*100</f>
        <v>72.92035</v>
      </c>
      <c r="J492" s="33">
        <f>I492-100</f>
        <v>-27.07965</v>
      </c>
      <c r="K492" s="33">
        <f>E492-H492</f>
        <v>10831.86</v>
      </c>
      <c r="L492" s="141">
        <f>G492-E492</f>
        <v>0</v>
      </c>
      <c r="M492" s="130">
        <f>H492-G492</f>
        <v>-10831.86</v>
      </c>
      <c r="P492" s="173"/>
    </row>
    <row r="493" spans="1:16" s="128" customFormat="1" ht="15">
      <c r="A493" s="143"/>
      <c r="B493" s="174" t="s">
        <v>189</v>
      </c>
      <c r="C493" s="84" t="s">
        <v>190</v>
      </c>
      <c r="D493" s="85"/>
      <c r="E493" s="90">
        <v>2292503</v>
      </c>
      <c r="F493" s="90">
        <f>SUM(F495:F522)</f>
        <v>0</v>
      </c>
      <c r="G493" s="90">
        <f>E493+F493</f>
        <v>2292503</v>
      </c>
      <c r="H493" s="91">
        <f>SUM(H495:H522)</f>
        <v>1203486.84</v>
      </c>
      <c r="I493" s="91">
        <f>H493/E493*100</f>
        <v>52.49663097496492</v>
      </c>
      <c r="J493" s="88">
        <f>I493-100</f>
        <v>-47.50336902503508</v>
      </c>
      <c r="K493" s="33">
        <f>E493-H493</f>
        <v>1089016.16</v>
      </c>
      <c r="L493" s="141">
        <f>G493-E493</f>
        <v>0</v>
      </c>
      <c r="M493" s="130">
        <f>H493-G493</f>
        <v>-1089016.16</v>
      </c>
      <c r="P493" s="162"/>
    </row>
    <row r="494" spans="1:16" s="128" customFormat="1" ht="12.75" hidden="1">
      <c r="A494" s="143"/>
      <c r="B494" s="174"/>
      <c r="C494" s="84"/>
      <c r="D494" s="85"/>
      <c r="E494" s="90">
        <f>-E493</f>
        <v>-2292503</v>
      </c>
      <c r="F494" s="90">
        <f>-F493</f>
        <v>0</v>
      </c>
      <c r="G494" s="90">
        <f>E494+F494</f>
        <v>-2292503</v>
      </c>
      <c r="H494" s="91">
        <f>-H493</f>
        <v>-1203486.84</v>
      </c>
      <c r="I494" s="91"/>
      <c r="J494" s="88"/>
      <c r="K494" s="33"/>
      <c r="L494" s="141">
        <f>G494-E494</f>
        <v>0</v>
      </c>
      <c r="M494" s="130">
        <f>H494-G494</f>
        <v>1089016.16</v>
      </c>
      <c r="P494" s="162"/>
    </row>
    <row r="495" spans="1:13" ht="29.25">
      <c r="A495" s="143"/>
      <c r="B495" s="48" t="s">
        <v>253</v>
      </c>
      <c r="C495" s="30"/>
      <c r="D495" s="25" t="s">
        <v>254</v>
      </c>
      <c r="E495" s="49">
        <v>30800</v>
      </c>
      <c r="F495" s="49"/>
      <c r="G495" s="49">
        <f>E495+F495</f>
        <v>30800</v>
      </c>
      <c r="H495" s="33">
        <v>13607.43</v>
      </c>
      <c r="I495" s="33">
        <f>H495/E495*100</f>
        <v>44.179967532467536</v>
      </c>
      <c r="J495" s="33">
        <f>I495-100</f>
        <v>-55.820032467532464</v>
      </c>
      <c r="K495" s="33">
        <f>E495-H495</f>
        <v>17192.57</v>
      </c>
      <c r="L495" s="141">
        <f>G495-E495</f>
        <v>0</v>
      </c>
      <c r="M495" s="130">
        <f>H495-G495</f>
        <v>-17192.57</v>
      </c>
    </row>
    <row r="496" spans="1:13" ht="15">
      <c r="A496" s="143"/>
      <c r="B496" s="48" t="s">
        <v>255</v>
      </c>
      <c r="C496" s="30"/>
      <c r="D496" s="25" t="s">
        <v>256</v>
      </c>
      <c r="E496" s="49">
        <v>621024</v>
      </c>
      <c r="F496" s="49"/>
      <c r="G496" s="49">
        <f>E496+F496</f>
        <v>621024</v>
      </c>
      <c r="H496" s="33">
        <v>238512.99</v>
      </c>
      <c r="I496" s="33">
        <f>H496/E496*100</f>
        <v>38.40640458339774</v>
      </c>
      <c r="J496" s="33">
        <f>I496-100</f>
        <v>-61.59359541660226</v>
      </c>
      <c r="K496" s="33">
        <f>E496-H496</f>
        <v>382511.01</v>
      </c>
      <c r="L496" s="141">
        <f>G496-E496</f>
        <v>0</v>
      </c>
      <c r="M496" s="130">
        <f>H496-G496</f>
        <v>-382511.01</v>
      </c>
    </row>
    <row r="497" spans="1:13" ht="15">
      <c r="A497" s="143"/>
      <c r="B497" s="48" t="s">
        <v>257</v>
      </c>
      <c r="C497" s="30"/>
      <c r="D497" s="25" t="s">
        <v>258</v>
      </c>
      <c r="E497" s="49">
        <v>52787</v>
      </c>
      <c r="F497" s="49"/>
      <c r="G497" s="49">
        <f>E497+F497</f>
        <v>52787</v>
      </c>
      <c r="H497" s="33">
        <v>37413.22</v>
      </c>
      <c r="I497" s="33">
        <f>H497/E497*100</f>
        <v>70.87582169852425</v>
      </c>
      <c r="J497" s="33">
        <f>I497-100</f>
        <v>-29.12417830147575</v>
      </c>
      <c r="K497" s="33">
        <f>E497-H497</f>
        <v>15373.779999999999</v>
      </c>
      <c r="L497" s="141">
        <f>G497-E497</f>
        <v>0</v>
      </c>
      <c r="M497" s="130">
        <f>H497-G497</f>
        <v>-15373.779999999999</v>
      </c>
    </row>
    <row r="498" spans="1:13" ht="15">
      <c r="A498" s="143"/>
      <c r="B498" s="48" t="s">
        <v>259</v>
      </c>
      <c r="C498" s="30"/>
      <c r="D498" s="25" t="s">
        <v>260</v>
      </c>
      <c r="E498" s="49">
        <v>106507</v>
      </c>
      <c r="F498" s="49"/>
      <c r="G498" s="49">
        <f>E498+F498</f>
        <v>106507</v>
      </c>
      <c r="H498" s="33">
        <v>40913.12</v>
      </c>
      <c r="I498" s="33">
        <f>H498/E498*100</f>
        <v>38.41355028307999</v>
      </c>
      <c r="J498" s="33">
        <f>I498-100</f>
        <v>-61.58644971692001</v>
      </c>
      <c r="K498" s="33">
        <f>E498-H498</f>
        <v>65593.88</v>
      </c>
      <c r="L498" s="141">
        <f>G498-E498</f>
        <v>0</v>
      </c>
      <c r="M498" s="130">
        <f>H498-G498</f>
        <v>-65593.88</v>
      </c>
    </row>
    <row r="499" spans="1:13" ht="15">
      <c r="A499" s="143"/>
      <c r="B499" s="48" t="s">
        <v>261</v>
      </c>
      <c r="C499" s="30"/>
      <c r="D499" s="25" t="s">
        <v>262</v>
      </c>
      <c r="E499" s="49">
        <v>16901</v>
      </c>
      <c r="F499" s="49"/>
      <c r="G499" s="49">
        <f>E499+F499</f>
        <v>16901</v>
      </c>
      <c r="H499" s="33">
        <v>6565.48</v>
      </c>
      <c r="I499" s="33">
        <f>H499/E499*100</f>
        <v>38.84669546180699</v>
      </c>
      <c r="J499" s="33">
        <f>I499-100</f>
        <v>-61.15330453819301</v>
      </c>
      <c r="K499" s="33">
        <f>E499-H499</f>
        <v>10335.52</v>
      </c>
      <c r="L499" s="141">
        <f>G499-E499</f>
        <v>0</v>
      </c>
      <c r="M499" s="130">
        <f>H499-G499</f>
        <v>-10335.52</v>
      </c>
    </row>
    <row r="500" spans="1:13" ht="12.75" hidden="1">
      <c r="A500" s="143"/>
      <c r="B500" s="48" t="s">
        <v>286</v>
      </c>
      <c r="C500" s="30"/>
      <c r="D500" s="25" t="s">
        <v>287</v>
      </c>
      <c r="E500" s="49">
        <v>0</v>
      </c>
      <c r="F500" s="49"/>
      <c r="G500" s="49">
        <f>E500+F500</f>
        <v>0</v>
      </c>
      <c r="H500" s="33">
        <v>0</v>
      </c>
      <c r="I500" s="33" t="e">
        <f>H500/E500*100</f>
        <v>#DIV/0!</v>
      </c>
      <c r="J500" s="33" t="e">
        <f>I500-100</f>
        <v>#DIV/0!</v>
      </c>
      <c r="K500" s="33">
        <f>E500-H500</f>
        <v>0</v>
      </c>
      <c r="L500" s="141">
        <f>G500-E500</f>
        <v>0</v>
      </c>
      <c r="M500" s="130">
        <f>H500-G500</f>
        <v>0</v>
      </c>
    </row>
    <row r="501" spans="1:13" ht="15">
      <c r="A501" s="143"/>
      <c r="B501" s="48" t="s">
        <v>263</v>
      </c>
      <c r="C501" s="30"/>
      <c r="D501" s="25" t="s">
        <v>264</v>
      </c>
      <c r="E501" s="49">
        <v>16000</v>
      </c>
      <c r="F501" s="49"/>
      <c r="G501" s="49">
        <f>E501+F501</f>
        <v>16000</v>
      </c>
      <c r="H501" s="33">
        <v>8535.2</v>
      </c>
      <c r="I501" s="33">
        <f>H501/E501*100</f>
        <v>53.345000000000006</v>
      </c>
      <c r="J501" s="33">
        <f>I501-100</f>
        <v>-46.654999999999994</v>
      </c>
      <c r="K501" s="33">
        <f>E501-H501</f>
        <v>7464.799999999999</v>
      </c>
      <c r="L501" s="141">
        <f>G501-E501</f>
        <v>0</v>
      </c>
      <c r="M501" s="130">
        <f>H501-G501</f>
        <v>-7464.799999999999</v>
      </c>
    </row>
    <row r="502" spans="1:13" ht="15">
      <c r="A502" s="143"/>
      <c r="B502" s="48" t="s">
        <v>216</v>
      </c>
      <c r="C502" s="30"/>
      <c r="D502" s="25" t="s">
        <v>217</v>
      </c>
      <c r="E502" s="49">
        <v>208000</v>
      </c>
      <c r="F502"/>
      <c r="G502" s="49">
        <f>E502+F502</f>
        <v>208000</v>
      </c>
      <c r="H502" s="33">
        <v>122358.71</v>
      </c>
      <c r="I502" s="33">
        <f>H502/E502*100</f>
        <v>58.82630288461539</v>
      </c>
      <c r="J502" s="33">
        <f>I502-100</f>
        <v>-41.17369711538461</v>
      </c>
      <c r="K502" s="33">
        <f>E502-H502</f>
        <v>85641.29</v>
      </c>
      <c r="L502" s="141">
        <f>G502-E502</f>
        <v>0</v>
      </c>
      <c r="M502" s="130">
        <f>H502-G502</f>
        <v>-85641.29</v>
      </c>
    </row>
    <row r="503" spans="1:13" ht="15">
      <c r="A503" s="143"/>
      <c r="B503" s="48" t="s">
        <v>288</v>
      </c>
      <c r="C503" s="30"/>
      <c r="D503" s="25" t="s">
        <v>289</v>
      </c>
      <c r="E503" s="49">
        <v>868400</v>
      </c>
      <c r="F503" s="49"/>
      <c r="G503" s="49">
        <f>E503+F503</f>
        <v>868400</v>
      </c>
      <c r="H503" s="33">
        <v>452838.04</v>
      </c>
      <c r="I503" s="33">
        <f>H503/E503*100</f>
        <v>52.14625057577153</v>
      </c>
      <c r="J503" s="33">
        <f>I503-100</f>
        <v>-47.85374942422847</v>
      </c>
      <c r="K503" s="33">
        <f>E503-H503</f>
        <v>415561.96</v>
      </c>
      <c r="L503" s="141">
        <f>G503-E503</f>
        <v>0</v>
      </c>
      <c r="M503" s="130">
        <f>H503-G503</f>
        <v>-415561.96</v>
      </c>
    </row>
    <row r="504" spans="1:13" ht="15">
      <c r="A504" s="143"/>
      <c r="B504" s="48" t="s">
        <v>230</v>
      </c>
      <c r="C504" s="30"/>
      <c r="D504" s="25" t="s">
        <v>231</v>
      </c>
      <c r="E504" s="49">
        <v>25000</v>
      </c>
      <c r="F504" s="49"/>
      <c r="G504" s="49">
        <f>E504+F504</f>
        <v>25000</v>
      </c>
      <c r="H504" s="33">
        <v>17022.3</v>
      </c>
      <c r="I504" s="33">
        <f>H504/E504*100</f>
        <v>68.08919999999999</v>
      </c>
      <c r="J504" s="33">
        <f>I504-100</f>
        <v>-31.91080000000001</v>
      </c>
      <c r="K504" s="33">
        <f>E504-H504</f>
        <v>7977.700000000001</v>
      </c>
      <c r="L504" s="141">
        <f>G504-E504</f>
        <v>0</v>
      </c>
      <c r="M504" s="130">
        <f>H504-G504</f>
        <v>-7977.700000000001</v>
      </c>
    </row>
    <row r="505" spans="1:13" ht="15">
      <c r="A505" s="143"/>
      <c r="B505" s="48" t="s">
        <v>265</v>
      </c>
      <c r="C505" s="30"/>
      <c r="D505" s="25" t="s">
        <v>266</v>
      </c>
      <c r="E505" s="49">
        <v>1600</v>
      </c>
      <c r="F505" s="49"/>
      <c r="G505" s="49">
        <f>E505+F505</f>
        <v>1600</v>
      </c>
      <c r="H505" s="33">
        <v>360</v>
      </c>
      <c r="I505" s="33">
        <f>H505/E505*100</f>
        <v>22.5</v>
      </c>
      <c r="J505" s="33">
        <f>I505-100</f>
        <v>-77.5</v>
      </c>
      <c r="K505" s="33">
        <f>E505-H505</f>
        <v>1240</v>
      </c>
      <c r="L505" s="141">
        <f>G505-E505</f>
        <v>0</v>
      </c>
      <c r="M505" s="130">
        <f>H505-G505</f>
        <v>-1240</v>
      </c>
    </row>
    <row r="506" spans="1:13" ht="15">
      <c r="A506" s="143"/>
      <c r="B506" s="48" t="s">
        <v>232</v>
      </c>
      <c r="C506" s="30"/>
      <c r="D506" s="25" t="s">
        <v>233</v>
      </c>
      <c r="E506" s="49">
        <v>119950</v>
      </c>
      <c r="F506" s="49"/>
      <c r="G506" s="49">
        <f>E506+F506</f>
        <v>119950</v>
      </c>
      <c r="H506" s="33">
        <v>42052.86</v>
      </c>
      <c r="I506" s="33">
        <f>H506/E506*100</f>
        <v>35.05865777407253</v>
      </c>
      <c r="J506" s="33">
        <f>I506-100</f>
        <v>-64.94134222592747</v>
      </c>
      <c r="K506" s="33">
        <f>E506-H506</f>
        <v>77897.14</v>
      </c>
      <c r="L506" s="141">
        <f>G506-E506</f>
        <v>0</v>
      </c>
      <c r="M506" s="130">
        <f>H506-G506</f>
        <v>-77897.14</v>
      </c>
    </row>
    <row r="507" spans="1:13" ht="15">
      <c r="A507" s="143"/>
      <c r="B507" s="48" t="s">
        <v>290</v>
      </c>
      <c r="C507" s="30"/>
      <c r="D507" s="25" t="s">
        <v>291</v>
      </c>
      <c r="E507" s="49">
        <v>700</v>
      </c>
      <c r="F507" s="49"/>
      <c r="G507" s="49">
        <f>E507+F507</f>
        <v>700</v>
      </c>
      <c r="H507" s="33">
        <v>330</v>
      </c>
      <c r="I507" s="33">
        <f>H507/E507*100</f>
        <v>47.14285714285714</v>
      </c>
      <c r="J507" s="33">
        <f>I507-100</f>
        <v>-52.85714285714286</v>
      </c>
      <c r="K507" s="33">
        <f>E507-H507</f>
        <v>370</v>
      </c>
      <c r="L507" s="141">
        <f>G507-E507</f>
        <v>0</v>
      </c>
      <c r="M507" s="130">
        <f>H507-G507</f>
        <v>-370</v>
      </c>
    </row>
    <row r="508" spans="1:13" ht="43.5">
      <c r="A508" s="143"/>
      <c r="B508" s="48" t="s">
        <v>267</v>
      </c>
      <c r="C508" s="30"/>
      <c r="D508" s="25" t="s">
        <v>268</v>
      </c>
      <c r="E508" s="49">
        <v>4550</v>
      </c>
      <c r="F508" s="49"/>
      <c r="G508" s="49">
        <f>E508+F508</f>
        <v>4550</v>
      </c>
      <c r="H508" s="33">
        <v>2373.19</v>
      </c>
      <c r="I508" s="33">
        <f>H508/E508*100</f>
        <v>52.158021978021985</v>
      </c>
      <c r="J508" s="33">
        <f>I508-100</f>
        <v>-47.841978021978015</v>
      </c>
      <c r="K508" s="33">
        <f>E508-H508</f>
        <v>2176.81</v>
      </c>
      <c r="L508" s="141">
        <f>G508-E508</f>
        <v>0</v>
      </c>
      <c r="M508" s="130">
        <f>H508-G508</f>
        <v>-2176.81</v>
      </c>
    </row>
    <row r="509" spans="1:13" ht="29.25">
      <c r="A509" s="143"/>
      <c r="B509" s="48" t="s">
        <v>269</v>
      </c>
      <c r="C509" s="30"/>
      <c r="D509" s="25" t="s">
        <v>270</v>
      </c>
      <c r="E509" s="49">
        <v>5100</v>
      </c>
      <c r="F509" s="49"/>
      <c r="G509" s="49">
        <f>E509+F509</f>
        <v>5100</v>
      </c>
      <c r="H509" s="33">
        <v>2724.84</v>
      </c>
      <c r="I509" s="33">
        <f>H509/E509*100</f>
        <v>53.428235294117655</v>
      </c>
      <c r="J509" s="33">
        <f>I509-100</f>
        <v>-46.571764705882345</v>
      </c>
      <c r="K509" s="33">
        <f>E509-H509</f>
        <v>2375.16</v>
      </c>
      <c r="L509" s="141">
        <f>G509-E509</f>
        <v>0</v>
      </c>
      <c r="M509" s="130">
        <f>H509-G509</f>
        <v>-2375.16</v>
      </c>
    </row>
    <row r="510" spans="1:13" ht="15">
      <c r="A510" s="143"/>
      <c r="B510" s="48" t="s">
        <v>283</v>
      </c>
      <c r="C510" s="30"/>
      <c r="D510" s="25" t="s">
        <v>272</v>
      </c>
      <c r="E510" s="49">
        <v>5100</v>
      </c>
      <c r="F510" s="49"/>
      <c r="G510" s="49">
        <f>E510+F510</f>
        <v>5100</v>
      </c>
      <c r="H510" s="33">
        <v>2332.12</v>
      </c>
      <c r="I510" s="33">
        <f>H510/E510*100</f>
        <v>45.7278431372549</v>
      </c>
      <c r="J510" s="33">
        <f>I510-100</f>
        <v>-54.2721568627451</v>
      </c>
      <c r="K510" s="33">
        <f>E510-H510</f>
        <v>2767.88</v>
      </c>
      <c r="L510" s="141">
        <f>G510-E510</f>
        <v>0</v>
      </c>
      <c r="M510" s="130">
        <f>H510-G510</f>
        <v>-2767.88</v>
      </c>
    </row>
    <row r="511" spans="1:13" ht="12.75" hidden="1">
      <c r="A511" s="143"/>
      <c r="B511" s="48" t="s">
        <v>284</v>
      </c>
      <c r="C511" s="30"/>
      <c r="D511" s="25" t="s">
        <v>285</v>
      </c>
      <c r="E511" s="49">
        <v>0</v>
      </c>
      <c r="F511" s="49"/>
      <c r="G511" s="49">
        <f>E511+F511</f>
        <v>0</v>
      </c>
      <c r="H511" s="33">
        <v>0</v>
      </c>
      <c r="I511" s="33" t="e">
        <f>H511/E511*100</f>
        <v>#DIV/0!</v>
      </c>
      <c r="J511" s="33" t="e">
        <f>I511-100</f>
        <v>#DIV/0!</v>
      </c>
      <c r="K511" s="33">
        <f>E511-H511</f>
        <v>0</v>
      </c>
      <c r="L511" s="141"/>
      <c r="M511" s="130">
        <f>H511-G511</f>
        <v>0</v>
      </c>
    </row>
    <row r="512" spans="1:13" ht="15">
      <c r="A512" s="143"/>
      <c r="B512" s="48" t="s">
        <v>218</v>
      </c>
      <c r="C512" s="30"/>
      <c r="D512" s="25" t="s">
        <v>219</v>
      </c>
      <c r="E512" s="49">
        <v>1000</v>
      </c>
      <c r="F512" s="49"/>
      <c r="G512" s="49">
        <f>E512+F512</f>
        <v>1000</v>
      </c>
      <c r="H512" s="33">
        <v>477.98</v>
      </c>
      <c r="I512" s="33">
        <f>H512/E512*100</f>
        <v>47.798</v>
      </c>
      <c r="J512" s="33">
        <f>I512-100</f>
        <v>-52.202</v>
      </c>
      <c r="K512" s="33">
        <f>E512-H512</f>
        <v>522.02</v>
      </c>
      <c r="L512" s="141">
        <f>G512-E512</f>
        <v>0</v>
      </c>
      <c r="M512" s="130">
        <f>H512-G512</f>
        <v>-522.02</v>
      </c>
    </row>
    <row r="513" spans="1:13" ht="29.25">
      <c r="A513" s="143"/>
      <c r="B513" s="48" t="s">
        <v>273</v>
      </c>
      <c r="C513" s="30"/>
      <c r="D513" s="25" t="s">
        <v>274</v>
      </c>
      <c r="E513" s="49">
        <v>27954</v>
      </c>
      <c r="F513" s="49"/>
      <c r="G513" s="49">
        <f>E513+F513</f>
        <v>27954</v>
      </c>
      <c r="H513" s="33">
        <v>20004.4</v>
      </c>
      <c r="I513" s="33">
        <f>H513/E513*100</f>
        <v>71.56185161336482</v>
      </c>
      <c r="J513" s="33">
        <f>I513-100</f>
        <v>-28.438148386635177</v>
      </c>
      <c r="K513" s="33">
        <f>E513-H513</f>
        <v>7949.5999999999985</v>
      </c>
      <c r="L513" s="141">
        <f>G513-E513</f>
        <v>0</v>
      </c>
      <c r="M513" s="130">
        <f>H513-G513</f>
        <v>-7949.5999999999985</v>
      </c>
    </row>
    <row r="514" spans="1:13" ht="15">
      <c r="A514" s="143"/>
      <c r="B514" s="48" t="s">
        <v>94</v>
      </c>
      <c r="C514" s="30"/>
      <c r="D514" s="25" t="s">
        <v>398</v>
      </c>
      <c r="E514" s="49">
        <v>121980</v>
      </c>
      <c r="F514" s="49"/>
      <c r="G514" s="49">
        <f>E514+F514</f>
        <v>121980</v>
      </c>
      <c r="H514" s="33">
        <v>60990</v>
      </c>
      <c r="I514" s="33">
        <f>H514/E514*100</f>
        <v>50</v>
      </c>
      <c r="J514" s="33">
        <f>I514-100</f>
        <v>-50</v>
      </c>
      <c r="K514" s="33">
        <f>E514-H514</f>
        <v>60990</v>
      </c>
      <c r="L514" s="141">
        <f>G514-E514</f>
        <v>0</v>
      </c>
      <c r="M514" s="130">
        <f>H514-G514</f>
        <v>-60990</v>
      </c>
    </row>
    <row r="515" spans="1:13" ht="15">
      <c r="A515" s="143"/>
      <c r="B515" s="48" t="s">
        <v>399</v>
      </c>
      <c r="C515" s="30"/>
      <c r="D515" s="25" t="s">
        <v>400</v>
      </c>
      <c r="E515" s="49">
        <v>16000</v>
      </c>
      <c r="F515" s="49"/>
      <c r="G515" s="49">
        <f>E515+F515</f>
        <v>16000</v>
      </c>
      <c r="H515" s="33">
        <v>14797.26</v>
      </c>
      <c r="I515" s="33">
        <f>H515/E515*100</f>
        <v>92.48287499999999</v>
      </c>
      <c r="J515" s="33">
        <f>I515-100</f>
        <v>-7.517125000000007</v>
      </c>
      <c r="K515" s="33">
        <f>E515-H515</f>
        <v>1202.7399999999998</v>
      </c>
      <c r="L515" s="141">
        <f>G515-E515</f>
        <v>0</v>
      </c>
      <c r="M515" s="130">
        <f>H515-G515</f>
        <v>-1202.7399999999998</v>
      </c>
    </row>
    <row r="516" spans="1:13" ht="29.25">
      <c r="A516" s="143"/>
      <c r="B516" s="48" t="s">
        <v>401</v>
      </c>
      <c r="C516" s="30"/>
      <c r="D516" s="25" t="s">
        <v>402</v>
      </c>
      <c r="E516" s="49">
        <v>1550</v>
      </c>
      <c r="F516" s="49"/>
      <c r="G516" s="49">
        <f>E516+F516</f>
        <v>1550</v>
      </c>
      <c r="H516" s="33">
        <v>1447</v>
      </c>
      <c r="I516" s="33">
        <f>H516/E516*100</f>
        <v>93.35483870967742</v>
      </c>
      <c r="J516" s="33">
        <f>I516-100</f>
        <v>-6.6451612903225765</v>
      </c>
      <c r="K516" s="33">
        <f>E516-H516</f>
        <v>103</v>
      </c>
      <c r="L516" s="141">
        <f>G516-E516</f>
        <v>0</v>
      </c>
      <c r="M516" s="130">
        <f>H516-G516</f>
        <v>-103</v>
      </c>
    </row>
    <row r="517" spans="1:13" ht="15">
      <c r="A517" s="143"/>
      <c r="B517" s="48" t="s">
        <v>403</v>
      </c>
      <c r="C517" s="30"/>
      <c r="D517" s="25" t="s">
        <v>243</v>
      </c>
      <c r="E517" s="49">
        <v>3100</v>
      </c>
      <c r="F517" s="49"/>
      <c r="G517" s="49">
        <f>E517+F517</f>
        <v>3100</v>
      </c>
      <c r="H517" s="33">
        <v>0</v>
      </c>
      <c r="I517" s="33">
        <f>H517/E517*100</f>
        <v>0</v>
      </c>
      <c r="J517" s="33">
        <f>I517-100</f>
        <v>-100</v>
      </c>
      <c r="K517" s="33">
        <f>E517-H517</f>
        <v>3100</v>
      </c>
      <c r="L517" s="141">
        <f>G517-E517</f>
        <v>0</v>
      </c>
      <c r="M517" s="130">
        <f>H517-G517</f>
        <v>-3100</v>
      </c>
    </row>
    <row r="518" spans="1:13" ht="29.25">
      <c r="A518" s="143"/>
      <c r="B518" s="48" t="s">
        <v>275</v>
      </c>
      <c r="C518" s="30"/>
      <c r="D518" s="25" t="s">
        <v>276</v>
      </c>
      <c r="E518" s="49">
        <v>4000</v>
      </c>
      <c r="F518" s="49"/>
      <c r="G518" s="49">
        <f>E518+F518</f>
        <v>4000</v>
      </c>
      <c r="H518" s="33">
        <v>1990</v>
      </c>
      <c r="I518" s="33">
        <f>H518/E518*100</f>
        <v>49.75</v>
      </c>
      <c r="J518" s="33">
        <f>I518-100</f>
        <v>-50.25</v>
      </c>
      <c r="K518" s="33">
        <f>E518-H518</f>
        <v>2010</v>
      </c>
      <c r="L518" s="141">
        <f>G518-E518</f>
        <v>0</v>
      </c>
      <c r="M518" s="130">
        <f>H518-G518</f>
        <v>-2010</v>
      </c>
    </row>
    <row r="519" spans="1:13" ht="43.5">
      <c r="A519" s="143"/>
      <c r="B519" s="48" t="s">
        <v>220</v>
      </c>
      <c r="C519" s="30"/>
      <c r="D519" s="25" t="s">
        <v>221</v>
      </c>
      <c r="E519" s="49">
        <v>3500</v>
      </c>
      <c r="F519" s="49"/>
      <c r="G519" s="49">
        <f>E519+F519</f>
        <v>3500</v>
      </c>
      <c r="H519" s="33">
        <v>220.56</v>
      </c>
      <c r="I519" s="33">
        <f>H519/E519*100</f>
        <v>6.301714285714286</v>
      </c>
      <c r="J519" s="33">
        <f>I519-100</f>
        <v>-93.69828571428572</v>
      </c>
      <c r="K519" s="33">
        <f>E519-H519</f>
        <v>3279.44</v>
      </c>
      <c r="L519" s="141">
        <f>G519-E519</f>
        <v>0</v>
      </c>
      <c r="M519" s="130">
        <f>H519-G519</f>
        <v>-3279.44</v>
      </c>
    </row>
    <row r="520" spans="1:13" ht="29.25">
      <c r="A520" s="143"/>
      <c r="B520" s="48" t="s">
        <v>222</v>
      </c>
      <c r="C520" s="30"/>
      <c r="D520" s="25" t="s">
        <v>223</v>
      </c>
      <c r="E520" s="49">
        <v>11000</v>
      </c>
      <c r="F520" s="49"/>
      <c r="G520" s="49">
        <f>E520+F520</f>
        <v>11000</v>
      </c>
      <c r="H520" s="33">
        <v>5089.62</v>
      </c>
      <c r="I520" s="33">
        <f>H520/E520*100</f>
        <v>46.26927272727273</v>
      </c>
      <c r="J520" s="33">
        <f>I520-100</f>
        <v>-53.73072727272727</v>
      </c>
      <c r="K520" s="33">
        <f>E520-H520</f>
        <v>5910.38</v>
      </c>
      <c r="L520" s="141">
        <f>G520-E520</f>
        <v>0</v>
      </c>
      <c r="M520" s="130">
        <f>H520-G520</f>
        <v>-5910.38</v>
      </c>
    </row>
    <row r="521" spans="1:13" ht="12.75" hidden="1">
      <c r="A521" s="143"/>
      <c r="B521" s="48" t="s">
        <v>234</v>
      </c>
      <c r="C521" s="30"/>
      <c r="D521" s="25" t="s">
        <v>235</v>
      </c>
      <c r="E521" s="49">
        <v>0</v>
      </c>
      <c r="F521" s="49"/>
      <c r="G521" s="49">
        <f>E521+F521</f>
        <v>0</v>
      </c>
      <c r="H521" s="33">
        <v>90667.49</v>
      </c>
      <c r="I521" s="33" t="e">
        <f>H521/E521*100</f>
        <v>#DIV/0!</v>
      </c>
      <c r="J521" s="33" t="e">
        <f>I521-100</f>
        <v>#DIV/0!</v>
      </c>
      <c r="K521" s="33">
        <f>E521-H521</f>
        <v>-90667.49</v>
      </c>
      <c r="L521" s="141">
        <f>G521-E521</f>
        <v>0</v>
      </c>
      <c r="M521" s="130">
        <f>H521-G521</f>
        <v>90667.49</v>
      </c>
    </row>
    <row r="522" spans="1:14" ht="29.25">
      <c r="A522" s="143"/>
      <c r="B522" s="48" t="s">
        <v>292</v>
      </c>
      <c r="C522" s="30"/>
      <c r="D522" s="25" t="s">
        <v>293</v>
      </c>
      <c r="E522" s="49">
        <v>20000</v>
      </c>
      <c r="F522"/>
      <c r="G522" s="49">
        <f>E522+F522</f>
        <v>20000</v>
      </c>
      <c r="H522" s="33">
        <v>19863.03</v>
      </c>
      <c r="I522" s="33">
        <f>H522/E522*100</f>
        <v>99.31515</v>
      </c>
      <c r="J522" s="33">
        <f>I522-100</f>
        <v>-0.6848499999999973</v>
      </c>
      <c r="K522" s="33">
        <f>E522-H522</f>
        <v>136.97000000000116</v>
      </c>
      <c r="L522" s="141">
        <f>G522-E522</f>
        <v>0</v>
      </c>
      <c r="M522" s="130">
        <f>H522-G522</f>
        <v>-136.97000000000116</v>
      </c>
      <c r="N522" s="97">
        <f>G522</f>
        <v>20000</v>
      </c>
    </row>
    <row r="523" spans="1:13" ht="43.5">
      <c r="A523" s="143"/>
      <c r="B523" s="108" t="s">
        <v>404</v>
      </c>
      <c r="C523" s="30" t="s">
        <v>405</v>
      </c>
      <c r="D523" s="25"/>
      <c r="E523" s="43">
        <v>7000</v>
      </c>
      <c r="F523" s="43">
        <f>SUM(F525)</f>
        <v>0</v>
      </c>
      <c r="G523" s="43">
        <f>E523+F523</f>
        <v>7000</v>
      </c>
      <c r="H523" s="44">
        <f>SUM(H525)</f>
        <v>3215.63</v>
      </c>
      <c r="I523" s="44">
        <f>H523/E523*100</f>
        <v>45.93757142857143</v>
      </c>
      <c r="J523" s="33">
        <f>I523-100</f>
        <v>-54.06242857142857</v>
      </c>
      <c r="K523" s="33">
        <f>E523-H523</f>
        <v>3784.37</v>
      </c>
      <c r="L523" s="141">
        <f>G523-E523</f>
        <v>0</v>
      </c>
      <c r="M523" s="130">
        <f>H523-G523</f>
        <v>-3784.37</v>
      </c>
    </row>
    <row r="524" spans="1:13" ht="12.75" hidden="1">
      <c r="A524" s="143"/>
      <c r="B524" s="108"/>
      <c r="C524" s="30"/>
      <c r="D524" s="25"/>
      <c r="E524" s="43">
        <f>-E523</f>
        <v>-7000</v>
      </c>
      <c r="F524" s="43">
        <f>-F523</f>
        <v>0</v>
      </c>
      <c r="G524" s="43">
        <f>E524+F524</f>
        <v>-7000</v>
      </c>
      <c r="H524" s="44">
        <f>-H523</f>
        <v>-3215.63</v>
      </c>
      <c r="I524" s="44"/>
      <c r="J524" s="33"/>
      <c r="K524" s="33"/>
      <c r="L524" s="141">
        <f>G524-E524</f>
        <v>0</v>
      </c>
      <c r="M524" s="130">
        <f>H524-G524</f>
        <v>3784.37</v>
      </c>
    </row>
    <row r="525" spans="1:16" s="128" customFormat="1" ht="15">
      <c r="A525" s="143"/>
      <c r="B525" s="48" t="s">
        <v>218</v>
      </c>
      <c r="C525" s="30"/>
      <c r="D525" s="25" t="s">
        <v>219</v>
      </c>
      <c r="E525" s="49">
        <v>7000</v>
      </c>
      <c r="F525" s="49"/>
      <c r="G525" s="49">
        <f>E525+F525</f>
        <v>7000</v>
      </c>
      <c r="H525" s="33">
        <v>3215.63</v>
      </c>
      <c r="I525" s="33">
        <f>H525/E525*100</f>
        <v>45.93757142857143</v>
      </c>
      <c r="J525" s="33">
        <f>I525-100</f>
        <v>-54.06242857142857</v>
      </c>
      <c r="K525" s="33">
        <f>E525-H525</f>
        <v>3784.37</v>
      </c>
      <c r="L525" s="141">
        <f>G525-E525</f>
        <v>0</v>
      </c>
      <c r="M525" s="130">
        <f>H525-G525</f>
        <v>-3784.37</v>
      </c>
      <c r="P525" s="162"/>
    </row>
    <row r="526" spans="1:16" s="128" customFormat="1" ht="15">
      <c r="A526" s="143"/>
      <c r="B526" s="108" t="s">
        <v>28</v>
      </c>
      <c r="C526" s="30" t="s">
        <v>195</v>
      </c>
      <c r="D526" s="25"/>
      <c r="E526" s="43">
        <f>SUM(E528:E534)</f>
        <v>931869</v>
      </c>
      <c r="F526" s="43">
        <f>SUM(F528:F534)</f>
        <v>-48000</v>
      </c>
      <c r="G526" s="43">
        <f>E526+F526</f>
        <v>883869</v>
      </c>
      <c r="H526" s="44">
        <f>SUM(H528:H534)</f>
        <v>214797.76</v>
      </c>
      <c r="I526" s="44">
        <f>H526/E526*100</f>
        <v>23.050209847092244</v>
      </c>
      <c r="J526" s="33">
        <f>I526-100</f>
        <v>-76.94979015290775</v>
      </c>
      <c r="K526" s="33">
        <f>E526-H526</f>
        <v>717071.24</v>
      </c>
      <c r="L526" s="141">
        <f>G526-E526</f>
        <v>-48000</v>
      </c>
      <c r="M526" s="130">
        <f>H526-G526</f>
        <v>-669071.24</v>
      </c>
      <c r="P526" s="162"/>
    </row>
    <row r="527" spans="1:16" s="128" customFormat="1" ht="12.75" hidden="1">
      <c r="A527" s="143"/>
      <c r="B527" s="108"/>
      <c r="C527" s="30"/>
      <c r="D527" s="25"/>
      <c r="E527" s="43">
        <f>-E526</f>
        <v>-931869</v>
      </c>
      <c r="F527" s="43">
        <f>-F526</f>
        <v>48000</v>
      </c>
      <c r="G527" s="43">
        <f>E527+F527</f>
        <v>-883869</v>
      </c>
      <c r="H527" s="44">
        <f>-H526</f>
        <v>-214797.76</v>
      </c>
      <c r="I527" s="44"/>
      <c r="J527" s="33"/>
      <c r="K527" s="33"/>
      <c r="L527" s="141">
        <f>G527-E527</f>
        <v>48000</v>
      </c>
      <c r="M527" s="130">
        <f>H527-G527</f>
        <v>669071.24</v>
      </c>
      <c r="P527" s="162"/>
    </row>
    <row r="528" spans="1:16" s="128" customFormat="1" ht="15">
      <c r="A528" s="143"/>
      <c r="B528" s="48" t="s">
        <v>216</v>
      </c>
      <c r="C528" s="30"/>
      <c r="D528" s="25" t="s">
        <v>217</v>
      </c>
      <c r="E528" s="49">
        <v>30000</v>
      </c>
      <c r="F528" s="49"/>
      <c r="G528" s="49">
        <f>E528+F528</f>
        <v>30000</v>
      </c>
      <c r="H528" s="33">
        <v>24950.58</v>
      </c>
      <c r="I528" s="33">
        <f>H528/E528*100</f>
        <v>83.1686</v>
      </c>
      <c r="J528" s="33">
        <f>I528-100</f>
        <v>-16.831400000000002</v>
      </c>
      <c r="K528" s="33">
        <f>E528-H528</f>
        <v>5049.419999999998</v>
      </c>
      <c r="L528" s="141">
        <f>G528-E528</f>
        <v>0</v>
      </c>
      <c r="M528" s="130">
        <f>H528-G528</f>
        <v>-5049.419999999998</v>
      </c>
      <c r="P528" s="162"/>
    </row>
    <row r="529" spans="1:16" s="128" customFormat="1" ht="15">
      <c r="A529" s="143"/>
      <c r="B529" s="48" t="s">
        <v>232</v>
      </c>
      <c r="C529" s="30"/>
      <c r="D529" s="25" t="s">
        <v>233</v>
      </c>
      <c r="E529" s="49">
        <v>266869</v>
      </c>
      <c r="F529" s="49">
        <v>-48000</v>
      </c>
      <c r="G529" s="49">
        <f>E529+F529</f>
        <v>218869</v>
      </c>
      <c r="H529" s="33">
        <v>131442.56</v>
      </c>
      <c r="I529" s="33">
        <f>H529/E529*100</f>
        <v>49.25358883946805</v>
      </c>
      <c r="J529" s="33">
        <f>I529-100</f>
        <v>-50.74641116053195</v>
      </c>
      <c r="K529" s="33">
        <f>E529-H529</f>
        <v>135426.44</v>
      </c>
      <c r="L529" s="141">
        <f>G529-E529</f>
        <v>-48000</v>
      </c>
      <c r="M529" s="130">
        <f>H529-G529</f>
        <v>-87426.44</v>
      </c>
      <c r="P529" s="162"/>
    </row>
    <row r="530" spans="1:13" ht="29.25">
      <c r="A530" s="143"/>
      <c r="B530" s="48" t="s">
        <v>406</v>
      </c>
      <c r="C530" s="30"/>
      <c r="D530" s="25" t="s">
        <v>249</v>
      </c>
      <c r="E530" s="49">
        <v>7000</v>
      </c>
      <c r="F530" s="49"/>
      <c r="G530" s="49">
        <f>E530+F530</f>
        <v>7000</v>
      </c>
      <c r="H530" s="33">
        <v>6371.76</v>
      </c>
      <c r="I530" s="33">
        <f>H530/E530*100</f>
        <v>91.02514285714285</v>
      </c>
      <c r="J530" s="33">
        <f>I530-100</f>
        <v>-8.974857142857147</v>
      </c>
      <c r="K530" s="33">
        <f>E530-H530</f>
        <v>628.2399999999998</v>
      </c>
      <c r="L530" s="141">
        <f>G530-E530</f>
        <v>0</v>
      </c>
      <c r="M530" s="130">
        <f>H530-G530</f>
        <v>-628.2399999999998</v>
      </c>
    </row>
    <row r="531" spans="1:13" ht="15">
      <c r="A531" s="143"/>
      <c r="B531" s="48" t="s">
        <v>218</v>
      </c>
      <c r="C531" s="30"/>
      <c r="D531" s="25" t="s">
        <v>219</v>
      </c>
      <c r="E531" s="49">
        <v>70000</v>
      </c>
      <c r="F531" s="49"/>
      <c r="G531" s="49">
        <f>E531+F531</f>
        <v>70000</v>
      </c>
      <c r="H531" s="33">
        <v>38749.56</v>
      </c>
      <c r="I531" s="33">
        <f>H531/E531*100</f>
        <v>55.35651428571428</v>
      </c>
      <c r="J531" s="33">
        <f>I531-100</f>
        <v>-44.64348571428572</v>
      </c>
      <c r="K531" s="33">
        <f>E531-H531</f>
        <v>31250.440000000002</v>
      </c>
      <c r="L531" s="141">
        <f>G531-E531</f>
        <v>0</v>
      </c>
      <c r="M531" s="130">
        <f>H531-G531</f>
        <v>-31250.440000000002</v>
      </c>
    </row>
    <row r="532" spans="1:13" ht="12.75" hidden="1">
      <c r="A532" s="143"/>
      <c r="B532" s="48" t="s">
        <v>143</v>
      </c>
      <c r="C532" s="30"/>
      <c r="D532" s="25" t="s">
        <v>407</v>
      </c>
      <c r="E532" s="49">
        <v>0</v>
      </c>
      <c r="F532" s="49"/>
      <c r="G532" s="49">
        <f>E532+F532</f>
        <v>0</v>
      </c>
      <c r="H532" s="33">
        <v>283.3</v>
      </c>
      <c r="I532" s="33" t="e">
        <f>H532/E532*100</f>
        <v>#DIV/0!</v>
      </c>
      <c r="J532" s="33" t="e">
        <f>I532-100</f>
        <v>#DIV/0!</v>
      </c>
      <c r="K532" s="33">
        <f>E532-H532</f>
        <v>-283.3</v>
      </c>
      <c r="L532" s="141">
        <f>G532-E532</f>
        <v>0</v>
      </c>
      <c r="M532" s="130">
        <f>H532-G532</f>
        <v>283.3</v>
      </c>
    </row>
    <row r="533" spans="1:12" ht="12.75" hidden="1">
      <c r="A533" s="143"/>
      <c r="B533" s="48" t="s">
        <v>143</v>
      </c>
      <c r="C533" s="30"/>
      <c r="D533" s="25" t="s">
        <v>407</v>
      </c>
      <c r="E533" s="49">
        <v>0</v>
      </c>
      <c r="F533" s="49"/>
      <c r="G533" s="49">
        <f>E533+F533</f>
        <v>0</v>
      </c>
      <c r="H533" s="33"/>
      <c r="I533" s="33"/>
      <c r="J533" s="33"/>
      <c r="K533" s="33"/>
      <c r="L533" s="141"/>
    </row>
    <row r="534" spans="1:16" s="150" customFormat="1" ht="29.25">
      <c r="A534" s="149"/>
      <c r="B534" s="48" t="s">
        <v>234</v>
      </c>
      <c r="C534" s="30"/>
      <c r="D534" s="25" t="s">
        <v>235</v>
      </c>
      <c r="E534" s="49">
        <v>558000</v>
      </c>
      <c r="F534" s="49"/>
      <c r="G534" s="49">
        <f>E534+F534</f>
        <v>558000</v>
      </c>
      <c r="H534" s="33">
        <v>13000</v>
      </c>
      <c r="I534" s="33">
        <f>H534/E534*100</f>
        <v>2.3297491039426523</v>
      </c>
      <c r="J534" s="33">
        <f>I534-100</f>
        <v>-97.67025089605735</v>
      </c>
      <c r="K534" s="33">
        <f>E534-H534</f>
        <v>545000</v>
      </c>
      <c r="L534" s="141">
        <f>G534-E534</f>
        <v>0</v>
      </c>
      <c r="M534" s="130">
        <f>H534-G534</f>
        <v>-545000</v>
      </c>
      <c r="N534" s="159">
        <v>758000</v>
      </c>
      <c r="P534" s="151"/>
    </row>
    <row r="535" spans="1:13" ht="29.25">
      <c r="A535" s="152" t="s">
        <v>408</v>
      </c>
      <c r="B535" s="170" t="s">
        <v>409</v>
      </c>
      <c r="C535" s="84"/>
      <c r="D535" s="85"/>
      <c r="E535" s="86">
        <f>E537+E541</f>
        <v>1040000</v>
      </c>
      <c r="F535" s="86">
        <f>SUM(F537:F544)</f>
        <v>0</v>
      </c>
      <c r="G535" s="86">
        <f>E535+F535</f>
        <v>1040000</v>
      </c>
      <c r="H535" s="87" t="e">
        <f>H537+#REF!+H541</f>
        <v>#REF!</v>
      </c>
      <c r="I535" s="87" t="e">
        <f>H535/E535*100</f>
        <v>#REF!</v>
      </c>
      <c r="J535" s="88" t="e">
        <f>I535-100</f>
        <v>#REF!</v>
      </c>
      <c r="K535" s="33" t="e">
        <f>E535-H535</f>
        <v>#REF!</v>
      </c>
      <c r="L535" s="141">
        <f>G535-E535</f>
        <v>0</v>
      </c>
      <c r="M535" s="130" t="e">
        <f>H535-G535</f>
        <v>#REF!</v>
      </c>
    </row>
    <row r="536" spans="1:13" ht="12.75" hidden="1">
      <c r="A536" s="142"/>
      <c r="B536" s="170"/>
      <c r="C536" s="84"/>
      <c r="D536" s="85"/>
      <c r="E536" s="86">
        <f>-E535</f>
        <v>-1040000</v>
      </c>
      <c r="F536" s="86">
        <f>-F535</f>
        <v>0</v>
      </c>
      <c r="G536" s="86">
        <f>E536+F536</f>
        <v>-1040000</v>
      </c>
      <c r="H536" s="87" t="e">
        <f>-H535</f>
        <v>#REF!</v>
      </c>
      <c r="I536" s="87"/>
      <c r="J536" s="88"/>
      <c r="K536" s="33"/>
      <c r="L536" s="141">
        <f>G536-E536</f>
        <v>0</v>
      </c>
      <c r="M536" s="130" t="e">
        <f>H536-G536</f>
        <v>#REF!</v>
      </c>
    </row>
    <row r="537" spans="1:16" s="128" customFormat="1" ht="29.25">
      <c r="A537" s="143"/>
      <c r="B537" s="108" t="s">
        <v>410</v>
      </c>
      <c r="C537" s="30" t="s">
        <v>411</v>
      </c>
      <c r="D537" s="25"/>
      <c r="E537" s="43">
        <f>SUM(E539:E540)</f>
        <v>1030000</v>
      </c>
      <c r="F537" s="43">
        <f>SUM(F539:F540)</f>
        <v>0</v>
      </c>
      <c r="G537" s="43">
        <f>E537+F537</f>
        <v>1030000</v>
      </c>
      <c r="H537" s="44">
        <f>SUM(H540)</f>
        <v>438750</v>
      </c>
      <c r="I537" s="44">
        <f>H537/E537*100</f>
        <v>42.59708737864077</v>
      </c>
      <c r="J537" s="33">
        <f>I537-100</f>
        <v>-57.40291262135923</v>
      </c>
      <c r="K537" s="33">
        <f>E537-H537</f>
        <v>591250</v>
      </c>
      <c r="L537" s="141">
        <f>G537-E537</f>
        <v>0</v>
      </c>
      <c r="M537" s="130">
        <f>H537-G537</f>
        <v>-591250</v>
      </c>
      <c r="P537" s="162"/>
    </row>
    <row r="538" spans="1:16" s="128" customFormat="1" ht="12.75" hidden="1">
      <c r="A538" s="143"/>
      <c r="B538" s="108"/>
      <c r="C538" s="30"/>
      <c r="D538" s="25"/>
      <c r="E538" s="43">
        <f>-E537</f>
        <v>-1030000</v>
      </c>
      <c r="F538" s="43">
        <f>-F537</f>
        <v>0</v>
      </c>
      <c r="G538" s="43">
        <f>E538+F538</f>
        <v>-1030000</v>
      </c>
      <c r="H538" s="44">
        <f>-H537</f>
        <v>-438750</v>
      </c>
      <c r="I538" s="44"/>
      <c r="J538" s="33"/>
      <c r="K538" s="33"/>
      <c r="L538" s="141">
        <f>G538-E538</f>
        <v>0</v>
      </c>
      <c r="M538" s="130">
        <f>H538-G538</f>
        <v>591250</v>
      </c>
      <c r="P538" s="162"/>
    </row>
    <row r="539" spans="1:16" s="128" customFormat="1" ht="72">
      <c r="A539" s="143"/>
      <c r="B539" s="175" t="s">
        <v>412</v>
      </c>
      <c r="C539" s="30"/>
      <c r="D539" s="25" t="s">
        <v>413</v>
      </c>
      <c r="E539" s="49">
        <v>217000</v>
      </c>
      <c r="F539" s="49"/>
      <c r="G539" s="49">
        <f>E539+F539</f>
        <v>217000</v>
      </c>
      <c r="H539" s="44"/>
      <c r="I539" s="44"/>
      <c r="J539" s="33"/>
      <c r="K539" s="33"/>
      <c r="L539" s="141"/>
      <c r="M539" s="130"/>
      <c r="N539" s="176">
        <f>G539</f>
        <v>217000</v>
      </c>
      <c r="P539" s="162"/>
    </row>
    <row r="540" spans="1:13" ht="29.25">
      <c r="A540" s="143"/>
      <c r="B540" s="48" t="s">
        <v>414</v>
      </c>
      <c r="C540" s="30"/>
      <c r="D540" s="25" t="s">
        <v>415</v>
      </c>
      <c r="E540" s="49">
        <v>813000</v>
      </c>
      <c r="F540" s="49"/>
      <c r="G540" s="49">
        <f>E540+F540</f>
        <v>813000</v>
      </c>
      <c r="H540" s="33">
        <v>438750</v>
      </c>
      <c r="I540" s="33">
        <f>H540/E540*100</f>
        <v>53.96678966789668</v>
      </c>
      <c r="J540" s="33">
        <f>I540-100</f>
        <v>-46.03321033210332</v>
      </c>
      <c r="K540" s="33">
        <f>E540-H540</f>
        <v>374250</v>
      </c>
      <c r="L540" s="141">
        <f>G540-E540</f>
        <v>0</v>
      </c>
      <c r="M540" s="130">
        <f>H540-G540</f>
        <v>-374250</v>
      </c>
    </row>
    <row r="541" spans="1:13" ht="29.25">
      <c r="A541" s="143"/>
      <c r="B541" s="108" t="s">
        <v>416</v>
      </c>
      <c r="C541" s="30" t="s">
        <v>417</v>
      </c>
      <c r="D541" s="25"/>
      <c r="E541" s="43">
        <v>10000</v>
      </c>
      <c r="F541" s="43">
        <f>SUM(F543:F544)</f>
        <v>0</v>
      </c>
      <c r="G541" s="43">
        <f>E541+F541</f>
        <v>10000</v>
      </c>
      <c r="H541" s="44">
        <f>SUM(H543:H544)</f>
        <v>25915.4</v>
      </c>
      <c r="I541" s="44">
        <f>H541/E541*100</f>
        <v>259.154</v>
      </c>
      <c r="J541" s="33">
        <f>I541-100</f>
        <v>159.154</v>
      </c>
      <c r="K541" s="33">
        <f>E541-H541</f>
        <v>-15915.400000000001</v>
      </c>
      <c r="L541" s="141">
        <f>G541-E541</f>
        <v>0</v>
      </c>
      <c r="M541" s="130">
        <f>H541-G541</f>
        <v>15915.400000000001</v>
      </c>
    </row>
    <row r="542" spans="1:13" ht="12.75" hidden="1">
      <c r="A542" s="143"/>
      <c r="B542" s="108"/>
      <c r="C542" s="30"/>
      <c r="D542" s="25"/>
      <c r="E542" s="43">
        <f>-E541</f>
        <v>-10000</v>
      </c>
      <c r="F542" s="43">
        <f>-F541</f>
        <v>0</v>
      </c>
      <c r="G542" s="43">
        <f>E542+F542</f>
        <v>-10000</v>
      </c>
      <c r="H542" s="44">
        <f>-H541</f>
        <v>-25915.4</v>
      </c>
      <c r="I542" s="44"/>
      <c r="J542" s="33"/>
      <c r="K542" s="33"/>
      <c r="L542" s="141">
        <f>G542-E542</f>
        <v>0</v>
      </c>
      <c r="M542" s="130">
        <f>H542-G542</f>
        <v>-15915.400000000001</v>
      </c>
    </row>
    <row r="543" spans="1:13" ht="72">
      <c r="A543" s="143"/>
      <c r="B543" s="48" t="s">
        <v>418</v>
      </c>
      <c r="C543" s="30"/>
      <c r="D543" s="25" t="s">
        <v>419</v>
      </c>
      <c r="E543" s="49">
        <v>10000</v>
      </c>
      <c r="F543" s="49"/>
      <c r="G543" s="49">
        <f>E543+F543</f>
        <v>10000</v>
      </c>
      <c r="H543" s="33">
        <v>24000</v>
      </c>
      <c r="I543" s="33">
        <f>H543/E543*100</f>
        <v>240</v>
      </c>
      <c r="J543" s="33">
        <f>I543-100</f>
        <v>140</v>
      </c>
      <c r="K543" s="33">
        <f>E543-H543</f>
        <v>-14000</v>
      </c>
      <c r="L543" s="141">
        <f>G543-E543</f>
        <v>0</v>
      </c>
      <c r="M543" s="130">
        <f>H543-G543</f>
        <v>14000</v>
      </c>
    </row>
    <row r="544" spans="1:13" ht="12.75" hidden="1">
      <c r="A544" s="143"/>
      <c r="B544" s="48" t="s">
        <v>406</v>
      </c>
      <c r="C544" s="30"/>
      <c r="D544" s="25" t="s">
        <v>249</v>
      </c>
      <c r="E544" s="49">
        <v>0</v>
      </c>
      <c r="F544" s="49"/>
      <c r="G544" s="49">
        <f>E544+F544</f>
        <v>0</v>
      </c>
      <c r="H544" s="33">
        <v>1915.4</v>
      </c>
      <c r="I544" s="33" t="e">
        <f>H544/E544*100</f>
        <v>#DIV/0!</v>
      </c>
      <c r="J544" s="33" t="e">
        <f>I544-100</f>
        <v>#DIV/0!</v>
      </c>
      <c r="K544" s="33">
        <f>E544-H544</f>
        <v>-1915.4</v>
      </c>
      <c r="L544" s="141">
        <f>G544-E544</f>
        <v>0</v>
      </c>
      <c r="M544" s="130">
        <f>H544-G544</f>
        <v>1915.4</v>
      </c>
    </row>
    <row r="545" spans="1:13" ht="15">
      <c r="A545" s="139" t="s">
        <v>420</v>
      </c>
      <c r="B545" s="168" t="s">
        <v>198</v>
      </c>
      <c r="C545" s="30"/>
      <c r="D545" s="25"/>
      <c r="E545" s="31">
        <v>194131</v>
      </c>
      <c r="F545" s="31">
        <f>F547+F556</f>
        <v>15000</v>
      </c>
      <c r="G545" s="31">
        <f>E545+F545</f>
        <v>209131</v>
      </c>
      <c r="H545" s="32">
        <f>H547+H556</f>
        <v>114474.35</v>
      </c>
      <c r="I545" s="32">
        <f>H545/E545*100</f>
        <v>58.96757859383612</v>
      </c>
      <c r="J545" s="33">
        <f>I545-100</f>
        <v>-41.03242140616388</v>
      </c>
      <c r="K545" s="33">
        <f>E545-H545</f>
        <v>79656.65</v>
      </c>
      <c r="L545" s="141">
        <f>G545-E545</f>
        <v>15000</v>
      </c>
      <c r="M545" s="130">
        <f>H545-G545</f>
        <v>-94656.65</v>
      </c>
    </row>
    <row r="546" spans="1:13" ht="12.75" hidden="1">
      <c r="A546" s="142"/>
      <c r="B546" s="168"/>
      <c r="C546" s="30"/>
      <c r="D546" s="25"/>
      <c r="E546" s="31">
        <f>-E545</f>
        <v>-194131</v>
      </c>
      <c r="F546" s="31">
        <f>-F545</f>
        <v>-15000</v>
      </c>
      <c r="G546" s="31">
        <f>E546+F546</f>
        <v>-209131</v>
      </c>
      <c r="H546" s="32">
        <f>-H545</f>
        <v>-114474.35</v>
      </c>
      <c r="I546" s="32"/>
      <c r="J546" s="33"/>
      <c r="K546" s="33"/>
      <c r="L546" s="141">
        <f>G546-E546</f>
        <v>-15000</v>
      </c>
      <c r="M546" s="130">
        <f>H546-G546</f>
        <v>94656.65</v>
      </c>
    </row>
    <row r="547" spans="1:16" s="128" customFormat="1" ht="15">
      <c r="A547" s="143"/>
      <c r="B547" s="108" t="s">
        <v>199</v>
      </c>
      <c r="C547" s="30" t="s">
        <v>200</v>
      </c>
      <c r="D547" s="25"/>
      <c r="E547" s="43">
        <v>61131</v>
      </c>
      <c r="F547" s="43">
        <f>SUM(F549:F554)</f>
        <v>15000</v>
      </c>
      <c r="G547" s="43">
        <f>SUM(G549:G554)</f>
        <v>76131</v>
      </c>
      <c r="H547" s="44">
        <f>SUM(H552:H555)</f>
        <v>19673.66</v>
      </c>
      <c r="I547" s="44">
        <f>H547/E547*100</f>
        <v>32.18278778361224</v>
      </c>
      <c r="J547" s="33">
        <f>I547-100</f>
        <v>-67.81721221638776</v>
      </c>
      <c r="K547" s="33">
        <f>E547-H547</f>
        <v>41457.34</v>
      </c>
      <c r="L547" s="141">
        <f>G547-E547</f>
        <v>15000</v>
      </c>
      <c r="M547" s="130">
        <f>H547-G547</f>
        <v>-56457.34</v>
      </c>
      <c r="P547" s="162"/>
    </row>
    <row r="548" spans="1:16" s="128" customFormat="1" ht="12.75" hidden="1">
      <c r="A548" s="143"/>
      <c r="B548" s="108"/>
      <c r="C548" s="30"/>
      <c r="D548" s="25"/>
      <c r="E548" s="43">
        <f>-E547</f>
        <v>-61131</v>
      </c>
      <c r="F548" s="43">
        <f>-F547</f>
        <v>-15000</v>
      </c>
      <c r="G548" s="43">
        <f>E548+F548</f>
        <v>-76131</v>
      </c>
      <c r="H548" s="44">
        <f>-H547</f>
        <v>-19673.66</v>
      </c>
      <c r="I548" s="44"/>
      <c r="J548" s="33"/>
      <c r="K548" s="33"/>
      <c r="L548" s="141">
        <f>G548-E548</f>
        <v>-15000</v>
      </c>
      <c r="M548" s="130">
        <f>H548-G548</f>
        <v>56457.34</v>
      </c>
      <c r="P548" s="162"/>
    </row>
    <row r="549" spans="1:16" s="128" customFormat="1" ht="15">
      <c r="A549" s="143"/>
      <c r="B549" s="48" t="s">
        <v>218</v>
      </c>
      <c r="C549" s="30"/>
      <c r="D549" s="25" t="s">
        <v>219</v>
      </c>
      <c r="E549" s="49">
        <v>1431</v>
      </c>
      <c r="F549" s="49"/>
      <c r="G549" s="49">
        <f>E549+F549</f>
        <v>1431</v>
      </c>
      <c r="H549" s="44"/>
      <c r="I549" s="44"/>
      <c r="J549" s="33"/>
      <c r="K549" s="33"/>
      <c r="L549" s="141"/>
      <c r="M549" s="130"/>
      <c r="P549" s="162"/>
    </row>
    <row r="550" spans="1:16" s="128" customFormat="1" ht="15">
      <c r="A550" s="143"/>
      <c r="B550" s="175" t="s">
        <v>143</v>
      </c>
      <c r="C550" s="30"/>
      <c r="D550" s="25" t="s">
        <v>407</v>
      </c>
      <c r="E550" s="49">
        <v>4931</v>
      </c>
      <c r="F550" s="49"/>
      <c r="G550" s="49">
        <f>E550+F550</f>
        <v>4931</v>
      </c>
      <c r="H550" s="44"/>
      <c r="I550" s="44"/>
      <c r="J550" s="33"/>
      <c r="K550" s="33"/>
      <c r="L550" s="141"/>
      <c r="M550" s="130"/>
      <c r="P550" s="162"/>
    </row>
    <row r="551" spans="1:16" s="128" customFormat="1" ht="29.25">
      <c r="A551" s="143"/>
      <c r="B551" s="48" t="s">
        <v>234</v>
      </c>
      <c r="C551" s="30"/>
      <c r="D551" s="25" t="s">
        <v>235</v>
      </c>
      <c r="E551" s="49">
        <v>26769</v>
      </c>
      <c r="F551" s="49">
        <v>15000</v>
      </c>
      <c r="G551" s="49">
        <f>E551+F551</f>
        <v>41769</v>
      </c>
      <c r="H551" s="44"/>
      <c r="I551" s="44"/>
      <c r="J551" s="33"/>
      <c r="K551" s="33"/>
      <c r="L551" s="141"/>
      <c r="M551" s="130"/>
      <c r="N551" s="176">
        <f>G551</f>
        <v>41769</v>
      </c>
      <c r="P551" s="162"/>
    </row>
    <row r="552" spans="1:16" s="128" customFormat="1" ht="15">
      <c r="A552" s="143"/>
      <c r="B552" s="48" t="s">
        <v>216</v>
      </c>
      <c r="C552" s="30"/>
      <c r="D552" s="25" t="s">
        <v>217</v>
      </c>
      <c r="E552" s="49">
        <v>10000</v>
      </c>
      <c r="F552" s="49"/>
      <c r="G552" s="49">
        <f>E552+F552</f>
        <v>10000</v>
      </c>
      <c r="H552" s="33">
        <v>7734.66</v>
      </c>
      <c r="I552" s="33">
        <f>H552/E552*100</f>
        <v>77.3466</v>
      </c>
      <c r="J552" s="33">
        <f>I552-100</f>
        <v>-22.653400000000005</v>
      </c>
      <c r="K552" s="33">
        <f>E552-H552</f>
        <v>2265.34</v>
      </c>
      <c r="L552" s="141">
        <f>G552-E552</f>
        <v>0</v>
      </c>
      <c r="M552" s="130">
        <f>H552-G552</f>
        <v>-2265.34</v>
      </c>
      <c r="P552" s="162"/>
    </row>
    <row r="553" spans="1:16" s="128" customFormat="1" ht="15">
      <c r="A553" s="143"/>
      <c r="B553" s="48" t="s">
        <v>288</v>
      </c>
      <c r="C553" s="30"/>
      <c r="D553" s="25" t="s">
        <v>289</v>
      </c>
      <c r="E553" s="49">
        <v>8000</v>
      </c>
      <c r="F553" s="49"/>
      <c r="G553" s="49">
        <f>E553+F553</f>
        <v>8000</v>
      </c>
      <c r="H553" s="33">
        <v>5965.68</v>
      </c>
      <c r="I553" s="33">
        <f>H553/E553*100</f>
        <v>74.571</v>
      </c>
      <c r="J553" s="33">
        <f>I553-100</f>
        <v>-25.429000000000002</v>
      </c>
      <c r="K553" s="33">
        <f>E553-H553</f>
        <v>2034.3199999999997</v>
      </c>
      <c r="L553" s="141">
        <f>G553-E553</f>
        <v>0</v>
      </c>
      <c r="M553" s="130">
        <f>H553-G553</f>
        <v>-2034.3199999999997</v>
      </c>
      <c r="P553" s="162"/>
    </row>
    <row r="554" spans="1:16" s="128" customFormat="1" ht="15">
      <c r="A554" s="143"/>
      <c r="B554" s="48" t="s">
        <v>232</v>
      </c>
      <c r="C554" s="30"/>
      <c r="D554" s="25" t="s">
        <v>233</v>
      </c>
      <c r="E554" s="49">
        <v>10000</v>
      </c>
      <c r="F554" s="49"/>
      <c r="G554" s="49">
        <f>E554+F554</f>
        <v>10000</v>
      </c>
      <c r="H554" s="33">
        <v>5973.32</v>
      </c>
      <c r="I554" s="33">
        <f>H554/E554*100</f>
        <v>59.7332</v>
      </c>
      <c r="J554" s="33">
        <f>I554-100</f>
        <v>-40.2668</v>
      </c>
      <c r="K554" s="33">
        <f>E554-H554</f>
        <v>4026.6800000000003</v>
      </c>
      <c r="L554" s="141">
        <f>G554-E554</f>
        <v>0</v>
      </c>
      <c r="M554" s="130">
        <f>H554-G554</f>
        <v>-4026.6800000000003</v>
      </c>
      <c r="P554" s="162"/>
    </row>
    <row r="555" spans="1:16" s="128" customFormat="1" ht="12.75" hidden="1">
      <c r="A555" s="143"/>
      <c r="B555" s="48" t="s">
        <v>234</v>
      </c>
      <c r="C555" s="30"/>
      <c r="D555" s="25" t="s">
        <v>235</v>
      </c>
      <c r="E555" s="49">
        <v>0</v>
      </c>
      <c r="F555" s="49"/>
      <c r="G555" s="49">
        <f>E555+F555</f>
        <v>0</v>
      </c>
      <c r="H555" s="33">
        <v>0</v>
      </c>
      <c r="I555" s="33" t="e">
        <f>H555/E555*100</f>
        <v>#DIV/0!</v>
      </c>
      <c r="J555" s="33" t="e">
        <f>I555-100</f>
        <v>#DIV/0!</v>
      </c>
      <c r="K555" s="33">
        <f>E555-H555</f>
        <v>0</v>
      </c>
      <c r="L555" s="141">
        <f>G555-E555</f>
        <v>0</v>
      </c>
      <c r="M555" s="130">
        <f>H555-G555</f>
        <v>0</v>
      </c>
      <c r="N555" s="176">
        <f>G555-20040</f>
        <v>-20040</v>
      </c>
      <c r="P555" s="162"/>
    </row>
    <row r="556" spans="1:16" s="128" customFormat="1" ht="15">
      <c r="A556" s="143"/>
      <c r="B556" s="108" t="s">
        <v>28</v>
      </c>
      <c r="C556" s="30" t="s">
        <v>421</v>
      </c>
      <c r="D556" s="25"/>
      <c r="E556" s="43">
        <v>133000</v>
      </c>
      <c r="F556" s="43">
        <f>SUM(F558:F563)</f>
        <v>0</v>
      </c>
      <c r="G556" s="43">
        <f>E556+F556</f>
        <v>133000</v>
      </c>
      <c r="H556" s="44">
        <f>SUM(H558:H563)</f>
        <v>94800.69</v>
      </c>
      <c r="I556" s="44">
        <f>H556/E556*100</f>
        <v>71.27871428571429</v>
      </c>
      <c r="J556" s="33">
        <f>I556-100</f>
        <v>-28.721285714285713</v>
      </c>
      <c r="K556" s="33">
        <f>E556-H556</f>
        <v>38199.31</v>
      </c>
      <c r="L556" s="141">
        <f>G556-E556</f>
        <v>0</v>
      </c>
      <c r="M556" s="130">
        <f>H556-G556</f>
        <v>-38199.31</v>
      </c>
      <c r="P556" s="162"/>
    </row>
    <row r="557" spans="1:16" s="128" customFormat="1" ht="12.75" hidden="1">
      <c r="A557" s="143"/>
      <c r="B557" s="108"/>
      <c r="C557" s="30"/>
      <c r="D557" s="25"/>
      <c r="E557" s="43">
        <f>-E556</f>
        <v>-133000</v>
      </c>
      <c r="F557" s="43">
        <f>-F556</f>
        <v>0</v>
      </c>
      <c r="G557" s="43">
        <f>E557+F557</f>
        <v>-133000</v>
      </c>
      <c r="H557" s="44">
        <f>-H556</f>
        <v>-94800.69</v>
      </c>
      <c r="I557" s="44"/>
      <c r="J557" s="33"/>
      <c r="K557" s="33"/>
      <c r="L557" s="141">
        <f>G557-E557</f>
        <v>0</v>
      </c>
      <c r="M557" s="130">
        <f>H557-G557</f>
        <v>38199.31</v>
      </c>
      <c r="P557" s="162"/>
    </row>
    <row r="558" spans="1:13" ht="43.5">
      <c r="A558" s="143"/>
      <c r="B558" s="48" t="s">
        <v>422</v>
      </c>
      <c r="C558" s="30"/>
      <c r="D558" s="25" t="s">
        <v>423</v>
      </c>
      <c r="E558" s="49">
        <v>65000</v>
      </c>
      <c r="F558" s="49"/>
      <c r="G558" s="49">
        <f>E558+F558</f>
        <v>65000</v>
      </c>
      <c r="H558" s="33">
        <v>46502</v>
      </c>
      <c r="I558" s="33">
        <f>H558/E558*100</f>
        <v>71.54153846153845</v>
      </c>
      <c r="J558" s="33">
        <f>I558-100</f>
        <v>-28.45846153846155</v>
      </c>
      <c r="K558" s="33">
        <f>E558-H558</f>
        <v>18498</v>
      </c>
      <c r="L558" s="141">
        <f>G558-E558</f>
        <v>0</v>
      </c>
      <c r="M558" s="130">
        <f>H558-G558</f>
        <v>-18498</v>
      </c>
    </row>
    <row r="559" spans="1:13" ht="82.5" customHeight="1">
      <c r="A559" s="143"/>
      <c r="B559" s="48" t="s">
        <v>424</v>
      </c>
      <c r="C559" s="30"/>
      <c r="D559" s="25" t="s">
        <v>425</v>
      </c>
      <c r="E559" s="49">
        <v>33000</v>
      </c>
      <c r="F559" s="49"/>
      <c r="G559" s="49">
        <f>E559+F559</f>
        <v>33000</v>
      </c>
      <c r="H559" s="33">
        <v>15000</v>
      </c>
      <c r="I559" s="33">
        <f>H559/E559*100</f>
        <v>45.45454545454545</v>
      </c>
      <c r="J559" s="33">
        <f>I559-100</f>
        <v>-54.54545454545455</v>
      </c>
      <c r="K559" s="33">
        <f>E559-H559</f>
        <v>18000</v>
      </c>
      <c r="L559" s="141">
        <f>G559-E559</f>
        <v>0</v>
      </c>
      <c r="M559" s="130">
        <f>H559-G559</f>
        <v>-18000</v>
      </c>
    </row>
    <row r="560" spans="1:13" ht="15">
      <c r="A560" s="143"/>
      <c r="B560" s="48" t="s">
        <v>281</v>
      </c>
      <c r="C560" s="30"/>
      <c r="D560" s="25" t="s">
        <v>282</v>
      </c>
      <c r="E560" s="49">
        <v>4000</v>
      </c>
      <c r="F560" s="49"/>
      <c r="G560" s="49">
        <f>E560+F560</f>
        <v>4000</v>
      </c>
      <c r="H560" s="33">
        <v>3980</v>
      </c>
      <c r="I560" s="33">
        <f>H560/E560*100</f>
        <v>99.5</v>
      </c>
      <c r="J560" s="33">
        <f>I560-100</f>
        <v>-0.5</v>
      </c>
      <c r="K560" s="33">
        <f>E560-H560</f>
        <v>20</v>
      </c>
      <c r="L560" s="141">
        <f>G560-E560</f>
        <v>0</v>
      </c>
      <c r="M560" s="130">
        <f>H560-G560</f>
        <v>-20</v>
      </c>
    </row>
    <row r="561" spans="1:13" ht="15">
      <c r="A561" s="143"/>
      <c r="B561" s="48" t="s">
        <v>263</v>
      </c>
      <c r="C561" s="30"/>
      <c r="D561" s="25" t="s">
        <v>264</v>
      </c>
      <c r="E561" s="49">
        <v>1500</v>
      </c>
      <c r="F561" s="49"/>
      <c r="G561" s="49">
        <f>E561+F561</f>
        <v>1500</v>
      </c>
      <c r="H561" s="33">
        <v>650</v>
      </c>
      <c r="I561" s="33">
        <f>H561/E561*100</f>
        <v>43.333333333333336</v>
      </c>
      <c r="J561" s="33">
        <f>I561-100</f>
        <v>-56.666666666666664</v>
      </c>
      <c r="K561" s="33">
        <f>E561-H561</f>
        <v>850</v>
      </c>
      <c r="L561" s="141">
        <f>G561-E561</f>
        <v>0</v>
      </c>
      <c r="M561" s="130">
        <f>H561-G561</f>
        <v>-850</v>
      </c>
    </row>
    <row r="562" spans="1:13" ht="15">
      <c r="A562" s="143"/>
      <c r="B562" s="48" t="s">
        <v>216</v>
      </c>
      <c r="C562" s="30"/>
      <c r="D562" s="25" t="s">
        <v>217</v>
      </c>
      <c r="E562" s="49">
        <v>20500</v>
      </c>
      <c r="F562" s="49"/>
      <c r="G562" s="49">
        <f>E562+F562</f>
        <v>20500</v>
      </c>
      <c r="H562" s="33">
        <v>16770.96</v>
      </c>
      <c r="I562" s="33">
        <f>H562/E562*100</f>
        <v>81.80956097560976</v>
      </c>
      <c r="J562" s="33">
        <f>I562-100</f>
        <v>-18.190439024390244</v>
      </c>
      <c r="K562" s="33">
        <f>E562-H562</f>
        <v>3729.040000000001</v>
      </c>
      <c r="L562" s="141">
        <f>G562-E562</f>
        <v>0</v>
      </c>
      <c r="M562" s="130">
        <f>H562-G562</f>
        <v>-3729.040000000001</v>
      </c>
    </row>
    <row r="563" spans="1:13" ht="15">
      <c r="A563" s="143"/>
      <c r="B563" s="48" t="s">
        <v>232</v>
      </c>
      <c r="C563" s="30"/>
      <c r="D563" s="25" t="s">
        <v>233</v>
      </c>
      <c r="E563" s="49">
        <v>9000</v>
      </c>
      <c r="F563" s="49"/>
      <c r="G563" s="49">
        <f>E563+F563</f>
        <v>9000</v>
      </c>
      <c r="H563" s="33">
        <v>11897.73</v>
      </c>
      <c r="I563" s="33">
        <f>H563/E563*100</f>
        <v>132.19699999999997</v>
      </c>
      <c r="J563" s="33">
        <f>I563-100</f>
        <v>32.196999999999974</v>
      </c>
      <c r="K563" s="33">
        <f>E563-H563</f>
        <v>-2897.7299999999996</v>
      </c>
      <c r="L563" s="141">
        <f>G563-E563</f>
        <v>0</v>
      </c>
      <c r="M563" s="130">
        <f>H563-G563</f>
        <v>2897.7299999999996</v>
      </c>
    </row>
    <row r="564" spans="1:14" ht="29.25" customHeight="1">
      <c r="A564" s="15" t="s">
        <v>203</v>
      </c>
      <c r="B564" s="15"/>
      <c r="C564" s="15"/>
      <c r="D564" s="15"/>
      <c r="E564" s="113">
        <f>E545+E535+E480+E458+E435+E373+E348+E217+E211+E206+E198+E149+E135+E67+E52+E39+E27+E16</f>
        <v>29009164</v>
      </c>
      <c r="F564" s="113">
        <f>SUM(F16:F563)</f>
        <v>8473</v>
      </c>
      <c r="G564" s="113">
        <f>SUM(G16:G563)</f>
        <v>29017637.000000004</v>
      </c>
      <c r="H564" s="113" t="e">
        <f>SUM(H16:H563)</f>
        <v>#REF!</v>
      </c>
      <c r="I564" s="113" t="e">
        <f>SUM(I16:I563)</f>
        <v>#DIV/0!</v>
      </c>
      <c r="J564" s="113" t="e">
        <f>SUM(J16:J563)</f>
        <v>#DIV/0!</v>
      </c>
      <c r="K564" s="113" t="e">
        <f>SUM(K16:K563)</f>
        <v>#REF!</v>
      </c>
      <c r="L564" s="113" t="e">
        <f>SUM(L16:L563)</f>
        <v>#REF!</v>
      </c>
      <c r="M564" s="113" t="e">
        <f>SUM(M16:M563)</f>
        <v>#REF!</v>
      </c>
      <c r="N564" s="113"/>
    </row>
    <row r="565" spans="5:11" ht="15">
      <c r="E565" s="4"/>
      <c r="G565" s="4"/>
      <c r="K565" s="110"/>
    </row>
    <row r="566" spans="5:15" ht="15">
      <c r="E566" s="122">
        <v>29009164</v>
      </c>
      <c r="F566" s="177">
        <f>33000+15000-48000+8473</f>
        <v>8473</v>
      </c>
      <c r="G566" s="122">
        <v>29017637</v>
      </c>
      <c r="H566" s="121" t="e">
        <f>H567-H564</f>
        <v>#REF!</v>
      </c>
      <c r="J566" s="110" t="e">
        <f>I564-100</f>
        <v>#DIV/0!</v>
      </c>
      <c r="K566" s="110"/>
      <c r="N566" s="110">
        <f>E564-G566</f>
        <v>-8473</v>
      </c>
      <c r="O566" s="97"/>
    </row>
    <row r="567" spans="5:11" ht="15">
      <c r="E567" s="122">
        <f>E564</f>
        <v>29009164</v>
      </c>
      <c r="F567" s="122">
        <f>F564</f>
        <v>8473</v>
      </c>
      <c r="G567" s="122">
        <f>G564</f>
        <v>29017637.000000004</v>
      </c>
      <c r="H567" s="121"/>
      <c r="K567" s="110"/>
    </row>
    <row r="568" spans="5:14" ht="15">
      <c r="E568" s="122">
        <f>E566-E567</f>
        <v>0</v>
      </c>
      <c r="F568" s="122">
        <f>F564-F566</f>
        <v>0</v>
      </c>
      <c r="G568" s="122">
        <f>G567-G566</f>
        <v>0</v>
      </c>
      <c r="H568" s="121" t="e">
        <f>H567-H566</f>
        <v>#REF!</v>
      </c>
      <c r="K568" s="110"/>
      <c r="N568" s="1">
        <f>F566+G568</f>
        <v>8473</v>
      </c>
    </row>
    <row r="569" spans="5:11" ht="15">
      <c r="E569" s="4"/>
      <c r="G569" s="4"/>
      <c r="K569" s="110"/>
    </row>
    <row r="570" spans="5:11" ht="15">
      <c r="E570" s="4"/>
      <c r="G570" s="4"/>
      <c r="K570" s="110"/>
    </row>
    <row r="571" spans="5:11" ht="15">
      <c r="E571" s="4"/>
      <c r="G571" s="4"/>
      <c r="K571" s="110"/>
    </row>
    <row r="572" spans="4:16" ht="15">
      <c r="D572" s="2" t="s">
        <v>204</v>
      </c>
      <c r="E572" s="121">
        <f>E16+E27+E39+E52+E67+E135+E149+E198+E206+E211+E217+E348+E373+E435+E458+E480+E535+E545</f>
        <v>29009164</v>
      </c>
      <c r="F572" s="122">
        <f>F16+F27+F39+F52+F67+F135+F149+F198+F206+F211+F217+F348+F373+F435+F458+F480+F535+F545</f>
        <v>8473</v>
      </c>
      <c r="G572" s="121">
        <f>G16+G27+G39+G52+G67+G135+G149+G198+G206+G211+G217+G348+G373+G435+G458+G480+G535+G545</f>
        <v>29017637</v>
      </c>
      <c r="K572" s="110"/>
      <c r="O572" s="110"/>
      <c r="P572" s="124"/>
    </row>
    <row r="573" spans="5:18" ht="15">
      <c r="E573" s="4">
        <f>E572-E564</f>
        <v>0</v>
      </c>
      <c r="F573" s="4">
        <f>F572-F564</f>
        <v>0</v>
      </c>
      <c r="G573" s="4">
        <f>G572-G564</f>
        <v>0</v>
      </c>
      <c r="K573" s="110"/>
      <c r="R573" s="110"/>
    </row>
    <row r="574" spans="5:17" ht="15">
      <c r="E574" s="4"/>
      <c r="G574" s="4"/>
      <c r="K574" s="110"/>
      <c r="P574" s="124"/>
      <c r="Q574" s="110"/>
    </row>
    <row r="575" spans="4:17" ht="15">
      <c r="D575" s="2" t="s">
        <v>426</v>
      </c>
      <c r="E575" s="4">
        <f>E32+E38+E125+E157+E170+E171+E216+E241+E299+E352+E428+E522+E534+E539+E551</f>
        <v>5813042</v>
      </c>
      <c r="F575" s="4">
        <f>F32+F38+F125+F157+F170+F171+F216+F241+F299+F352+F428+F522+F534+F539+F551</f>
        <v>48000</v>
      </c>
      <c r="G575" s="4">
        <f>G32+G38+G125+G157+G170+G171+G216+G241+G299+G352+G428+G522+G534+G539+G551</f>
        <v>5861042</v>
      </c>
      <c r="K575" s="110"/>
      <c r="P575" s="124"/>
      <c r="Q575" s="110"/>
    </row>
    <row r="576" spans="5:17" ht="15">
      <c r="E576" s="4"/>
      <c r="G576" s="4">
        <v>5861042</v>
      </c>
      <c r="K576" s="110"/>
      <c r="P576" s="124"/>
      <c r="Q576" s="110"/>
    </row>
    <row r="577" spans="5:17" ht="15">
      <c r="E577" s="4"/>
      <c r="G577" s="4">
        <f>G576-G575</f>
        <v>0</v>
      </c>
      <c r="K577" s="110"/>
      <c r="P577" s="124"/>
      <c r="Q577" s="110"/>
    </row>
    <row r="578" spans="5:17" ht="15">
      <c r="E578" s="4"/>
      <c r="G578" s="4"/>
      <c r="K578" s="110"/>
      <c r="P578" s="124"/>
      <c r="Q578" s="110"/>
    </row>
    <row r="579" spans="5:17" ht="15">
      <c r="E579" s="4"/>
      <c r="G579" s="4"/>
      <c r="K579" s="110"/>
      <c r="P579" s="124"/>
      <c r="Q579" s="110"/>
    </row>
    <row r="580" spans="5:17" ht="15">
      <c r="E580" s="4"/>
      <c r="G580" s="4"/>
      <c r="K580" s="110"/>
      <c r="P580" s="124"/>
      <c r="Q580" s="110"/>
    </row>
    <row r="581" spans="5:17" ht="15">
      <c r="E581" s="4"/>
      <c r="G581" s="4"/>
      <c r="K581" s="110"/>
      <c r="P581" s="124"/>
      <c r="Q581" s="110"/>
    </row>
    <row r="582" spans="5:17" ht="15">
      <c r="E582" s="4"/>
      <c r="G582" s="4"/>
      <c r="K582" s="110"/>
      <c r="P582" s="124"/>
      <c r="Q582" s="110"/>
    </row>
    <row r="583" spans="5:17" ht="15">
      <c r="E583" s="4"/>
      <c r="G583" s="4"/>
      <c r="K583" s="110"/>
      <c r="P583" s="124"/>
      <c r="Q583" s="110"/>
    </row>
    <row r="584" spans="5:17" ht="15">
      <c r="E584" s="4"/>
      <c r="G584" s="4"/>
      <c r="K584" s="110"/>
      <c r="P584" s="124"/>
      <c r="Q584" s="110"/>
    </row>
    <row r="585" spans="5:17" ht="15">
      <c r="E585" s="4"/>
      <c r="G585" s="4"/>
      <c r="K585" s="110"/>
      <c r="P585" s="124"/>
      <c r="Q585" s="110"/>
    </row>
    <row r="586" spans="5:17" ht="15">
      <c r="E586" s="4"/>
      <c r="G586" s="4"/>
      <c r="K586" s="110"/>
      <c r="P586" s="124"/>
      <c r="Q586" s="110"/>
    </row>
    <row r="587" spans="3:11" ht="15">
      <c r="C587" s="3"/>
      <c r="E587" s="122"/>
      <c r="F587" s="122"/>
      <c r="G587" s="122"/>
      <c r="H587" s="121"/>
      <c r="I587" s="121"/>
      <c r="J587" s="123"/>
      <c r="K587" s="124"/>
    </row>
    <row r="588" spans="3:11" ht="15">
      <c r="C588" s="3"/>
      <c r="E588" s="122"/>
      <c r="F588" s="122"/>
      <c r="G588" s="122"/>
      <c r="H588" s="121"/>
      <c r="I588" s="121"/>
      <c r="J588" s="123"/>
      <c r="K588" s="124"/>
    </row>
    <row r="589" spans="3:5" ht="15">
      <c r="C589" s="3"/>
      <c r="E589" s="4"/>
    </row>
    <row r="590" spans="3:5" ht="15">
      <c r="C590" s="3"/>
      <c r="E590" s="4"/>
    </row>
    <row r="591" spans="3:5" ht="15">
      <c r="C591" s="3"/>
      <c r="E591" s="4"/>
    </row>
    <row r="592" spans="3:17" ht="15">
      <c r="C592" s="3"/>
      <c r="E592" s="4"/>
      <c r="Q592" s="110"/>
    </row>
    <row r="593" spans="3:5" ht="15">
      <c r="C593" s="3"/>
      <c r="E593" s="4"/>
    </row>
    <row r="594" spans="3:5" ht="15">
      <c r="C594" s="3"/>
      <c r="E594" s="4"/>
    </row>
    <row r="595" spans="3:7" ht="15">
      <c r="C595" s="3"/>
      <c r="E595" s="122">
        <f>SUM(E576:E594)</f>
        <v>0</v>
      </c>
      <c r="G595" s="4"/>
    </row>
    <row r="596" spans="3:5" ht="15">
      <c r="C596" s="3"/>
      <c r="E596" s="3">
        <v>5761973</v>
      </c>
    </row>
    <row r="597" spans="3:5" ht="15">
      <c r="C597" s="3"/>
      <c r="E597" s="4">
        <f>E595-E596</f>
        <v>-5761973</v>
      </c>
    </row>
    <row r="598" ht="15">
      <c r="C598" s="178"/>
    </row>
    <row r="599" ht="15">
      <c r="E599" s="4"/>
    </row>
    <row r="600" ht="15">
      <c r="E600" s="4"/>
    </row>
    <row r="601" ht="15">
      <c r="E601" s="4"/>
    </row>
    <row r="602" ht="15">
      <c r="E602" s="4"/>
    </row>
    <row r="603" ht="15">
      <c r="E603" s="4"/>
    </row>
    <row r="604" ht="15">
      <c r="E604" s="4"/>
    </row>
    <row r="605" ht="15">
      <c r="E605" s="4"/>
    </row>
    <row r="606" ht="15">
      <c r="E606" s="4"/>
    </row>
    <row r="607" ht="15">
      <c r="E607" s="4"/>
    </row>
    <row r="608" ht="15">
      <c r="E608" s="4"/>
    </row>
    <row r="609" ht="15">
      <c r="E609" s="4"/>
    </row>
    <row r="610" ht="15">
      <c r="E610" s="4"/>
    </row>
    <row r="611" ht="15">
      <c r="E611" s="4"/>
    </row>
    <row r="612" ht="15">
      <c r="E612" s="4"/>
    </row>
    <row r="613" ht="15">
      <c r="E613" s="4"/>
    </row>
    <row r="614" ht="15">
      <c r="E614" s="4"/>
    </row>
    <row r="615" ht="15">
      <c r="E615" s="4"/>
    </row>
    <row r="616" ht="15">
      <c r="E616" s="4"/>
    </row>
    <row r="617" ht="15">
      <c r="E617" s="4"/>
    </row>
    <row r="618" ht="15">
      <c r="E618" s="4"/>
    </row>
    <row r="619" ht="15">
      <c r="E619" s="4"/>
    </row>
    <row r="620" ht="15">
      <c r="E620" s="4"/>
    </row>
    <row r="621" ht="15">
      <c r="E621" s="4"/>
    </row>
    <row r="622" ht="15">
      <c r="E622" s="4"/>
    </row>
    <row r="623" ht="15">
      <c r="E623" s="4"/>
    </row>
    <row r="624" ht="15">
      <c r="E624" s="4"/>
    </row>
    <row r="625" ht="15">
      <c r="E625" s="4"/>
    </row>
    <row r="626" ht="15">
      <c r="E626" s="4"/>
    </row>
    <row r="627" ht="15">
      <c r="E627" s="4"/>
    </row>
    <row r="628" ht="15">
      <c r="E628" s="4"/>
    </row>
    <row r="629" ht="15">
      <c r="E629" s="4"/>
    </row>
    <row r="630" ht="15">
      <c r="E630" s="4"/>
    </row>
    <row r="631" ht="15">
      <c r="E631" s="4"/>
    </row>
    <row r="632" spans="5:7" ht="15">
      <c r="E632" s="4">
        <f>SUM(E600:E631)</f>
        <v>0</v>
      </c>
      <c r="F632" s="4">
        <f>SUM(F600:F631)</f>
        <v>0</v>
      </c>
      <c r="G632" s="4">
        <f>SUM(E632:F632)</f>
        <v>0</v>
      </c>
    </row>
    <row r="633" spans="5:7" ht="15">
      <c r="E633" s="4"/>
      <c r="G633" s="4"/>
    </row>
    <row r="636" ht="15">
      <c r="E636" s="5">
        <v>-25000</v>
      </c>
    </row>
    <row r="637" ht="15">
      <c r="E637" s="5">
        <v>112000</v>
      </c>
    </row>
    <row r="638" ht="15">
      <c r="E638" s="5">
        <v>24100</v>
      </c>
    </row>
    <row r="639" ht="15">
      <c r="E639" s="5">
        <v>-1000</v>
      </c>
    </row>
    <row r="640" ht="15">
      <c r="E640" s="5">
        <v>2000</v>
      </c>
    </row>
    <row r="641" ht="15">
      <c r="E641" s="5">
        <v>-44130</v>
      </c>
    </row>
    <row r="642" ht="15">
      <c r="E642" s="5">
        <v>-7470</v>
      </c>
    </row>
    <row r="643" ht="15">
      <c r="E643" s="5">
        <v>-96760</v>
      </c>
    </row>
    <row r="644" ht="15">
      <c r="E644" s="5">
        <v>-1820</v>
      </c>
    </row>
    <row r="645" ht="15">
      <c r="E645" s="5">
        <v>-1690</v>
      </c>
    </row>
    <row r="646" ht="15">
      <c r="E646" s="5">
        <v>37000</v>
      </c>
    </row>
    <row r="647" ht="15">
      <c r="E647" s="5">
        <v>-9600</v>
      </c>
    </row>
    <row r="648" ht="15">
      <c r="E648" s="5">
        <v>-15405</v>
      </c>
    </row>
    <row r="649" ht="15">
      <c r="E649" s="5">
        <v>-723</v>
      </c>
    </row>
    <row r="650" ht="15">
      <c r="E650" s="5">
        <v>42880</v>
      </c>
    </row>
    <row r="651" ht="15">
      <c r="E651" s="5">
        <v>-4210</v>
      </c>
    </row>
    <row r="652" ht="15">
      <c r="E652" s="5">
        <v>-36166</v>
      </c>
    </row>
    <row r="653" ht="15">
      <c r="E653" s="5">
        <v>766</v>
      </c>
    </row>
    <row r="654" ht="15">
      <c r="E654" s="5">
        <v>-3500</v>
      </c>
    </row>
    <row r="655" ht="15">
      <c r="E655" s="5">
        <v>-1400</v>
      </c>
    </row>
    <row r="656" ht="15">
      <c r="E656" s="5">
        <v>2450</v>
      </c>
    </row>
    <row r="657" ht="15">
      <c r="E657" s="5">
        <v>-190</v>
      </c>
    </row>
    <row r="658" ht="15">
      <c r="E658" s="5">
        <v>-1163</v>
      </c>
    </row>
    <row r="659" ht="15">
      <c r="E659" s="5">
        <v>-61</v>
      </c>
    </row>
    <row r="660" ht="15">
      <c r="E660" s="5">
        <v>6004</v>
      </c>
    </row>
    <row r="661" ht="15">
      <c r="E661" s="5">
        <v>965</v>
      </c>
    </row>
    <row r="662" ht="15">
      <c r="E662" s="5">
        <v>178</v>
      </c>
    </row>
    <row r="663" ht="15">
      <c r="E663" s="5">
        <v>21950</v>
      </c>
    </row>
    <row r="664" ht="15">
      <c r="E664" s="5">
        <v>-900</v>
      </c>
    </row>
    <row r="665" ht="15">
      <c r="E665" s="5">
        <v>-1220</v>
      </c>
    </row>
    <row r="666" ht="15">
      <c r="E666" s="5">
        <v>227</v>
      </c>
    </row>
    <row r="667" ht="15">
      <c r="E667" s="5">
        <v>-1300</v>
      </c>
    </row>
    <row r="668" ht="15">
      <c r="E668" s="5">
        <f>SUM(E636:E667)</f>
        <v>-3188</v>
      </c>
    </row>
    <row r="669" ht="15">
      <c r="E669" s="5"/>
    </row>
    <row r="670" ht="15">
      <c r="E670" s="5"/>
    </row>
    <row r="671" ht="15">
      <c r="E671" s="5"/>
    </row>
    <row r="672" ht="15">
      <c r="E672" s="5"/>
    </row>
    <row r="673" ht="15">
      <c r="E673" s="5"/>
    </row>
    <row r="674" ht="15">
      <c r="E674" s="5"/>
    </row>
    <row r="675" ht="15">
      <c r="E675" s="5"/>
    </row>
    <row r="676" ht="15">
      <c r="E676" s="5"/>
    </row>
    <row r="677" ht="15">
      <c r="E677" s="5"/>
    </row>
    <row r="678" ht="15">
      <c r="E678" s="5"/>
    </row>
    <row r="679" ht="15">
      <c r="E679" s="5"/>
    </row>
    <row r="680" ht="15">
      <c r="E680" s="5"/>
    </row>
    <row r="681" ht="15">
      <c r="E681" s="5"/>
    </row>
    <row r="682" ht="15">
      <c r="E682" s="5"/>
    </row>
    <row r="683" ht="15">
      <c r="E683" s="5"/>
    </row>
    <row r="684" ht="15">
      <c r="E684" s="5"/>
    </row>
    <row r="685" ht="15">
      <c r="E685" s="5"/>
    </row>
    <row r="686" ht="15">
      <c r="E686" s="5"/>
    </row>
    <row r="687" ht="15">
      <c r="E687" s="5"/>
    </row>
    <row r="688" ht="15">
      <c r="E688" s="5"/>
    </row>
    <row r="689" ht="15">
      <c r="E689" s="5"/>
    </row>
    <row r="690" ht="15">
      <c r="E690" s="5"/>
    </row>
    <row r="691" ht="15">
      <c r="E691" s="5"/>
    </row>
    <row r="692" ht="15">
      <c r="E692" s="5"/>
    </row>
    <row r="693" ht="15">
      <c r="E693" s="5"/>
    </row>
    <row r="694" ht="15">
      <c r="E694" s="5"/>
    </row>
    <row r="695" ht="15">
      <c r="E695" s="5"/>
    </row>
    <row r="696" ht="15">
      <c r="E696" s="5"/>
    </row>
    <row r="697" ht="15">
      <c r="E697" s="5"/>
    </row>
    <row r="698" ht="15">
      <c r="E698" s="5"/>
    </row>
    <row r="699" ht="15">
      <c r="E699" s="5"/>
    </row>
    <row r="700" ht="15">
      <c r="E700" s="5"/>
    </row>
    <row r="701" ht="15">
      <c r="E701" s="5"/>
    </row>
    <row r="702" ht="15">
      <c r="E702" s="5"/>
    </row>
    <row r="703" ht="15">
      <c r="E703" s="5"/>
    </row>
    <row r="704" ht="15">
      <c r="E704" s="5"/>
    </row>
    <row r="705" ht="15">
      <c r="E705" s="5"/>
    </row>
    <row r="706" ht="15">
      <c r="E706" s="5"/>
    </row>
    <row r="707" ht="15">
      <c r="E707" s="5"/>
    </row>
    <row r="708" ht="15">
      <c r="E708" s="5"/>
    </row>
    <row r="709" ht="15">
      <c r="E709" s="5"/>
    </row>
    <row r="710" ht="15">
      <c r="E710" s="5"/>
    </row>
    <row r="711" ht="15">
      <c r="E711" s="5"/>
    </row>
    <row r="712" ht="15">
      <c r="E712" s="5"/>
    </row>
    <row r="713" ht="15">
      <c r="E713" s="5"/>
    </row>
    <row r="714" ht="15">
      <c r="E714" s="5"/>
    </row>
    <row r="715" ht="15">
      <c r="E715" s="5"/>
    </row>
    <row r="716" ht="15">
      <c r="E716" s="5"/>
    </row>
    <row r="717" ht="15">
      <c r="E717" s="5"/>
    </row>
    <row r="718" ht="15">
      <c r="E718" s="5"/>
    </row>
    <row r="719" ht="15">
      <c r="E719" s="5"/>
    </row>
    <row r="720" ht="15">
      <c r="E720" s="5"/>
    </row>
    <row r="721" ht="15">
      <c r="E721" s="5"/>
    </row>
    <row r="722" ht="15">
      <c r="E722" s="5"/>
    </row>
    <row r="723" ht="15">
      <c r="E723" s="5"/>
    </row>
  </sheetData>
  <mergeCells count="2">
    <mergeCell ref="A12:H12"/>
    <mergeCell ref="A564:D564"/>
  </mergeCells>
  <printOptions horizontalCentered="1" verticalCentered="1"/>
  <pageMargins left="0.39375" right="0.39375" top="0.39375" bottom="0.39305555555555555" header="0.5118055555555555" footer="0.19652777777777777"/>
  <pageSetup horizontalDpi="300" verticalDpi="300" orientation="portrait" paperSize="9" scale="91"/>
  <headerFooter alignWithMargins="0">
    <oddFooter>&amp;C&amp;P</oddFooter>
  </headerFooter>
  <rowBreaks count="13" manualBreakCount="13">
    <brk id="51" max="255" man="1"/>
    <brk id="94" max="255" man="1"/>
    <brk id="134" max="255" man="1"/>
    <brk id="180" max="255" man="1"/>
    <brk id="216" max="255" man="1"/>
    <brk id="254" max="255" man="1"/>
    <brk id="291" max="255" man="1"/>
    <brk id="327" max="255" man="1"/>
    <brk id="372" max="255" man="1"/>
    <brk id="405" max="255" man="1"/>
    <brk id="450" max="255" man="1"/>
    <brk id="505" max="255" man="1"/>
    <brk id="5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2009-03-26T11:30:05Z</cp:lastPrinted>
  <dcterms:modified xsi:type="dcterms:W3CDTF">2009-04-19T20:52:45Z</dcterms:modified>
  <cp:category/>
  <cp:version/>
  <cp:contentType/>
  <cp:contentStatus/>
  <cp:revision>10</cp:revision>
</cp:coreProperties>
</file>