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Okonku'!$A$1:$H$299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Okonku'!$A$7:$G$299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Okonku'!$A$7:$H$299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Okonku'!$60:$60,'UM w Okonku'!$62:$62,'UM w Okonku'!$79:$79,'UM w Okonku'!$82:$82,'UM w Okonku'!$94:$94,'UM w Okonku'!$116:$117,'UM w Okonku'!$119:$119,'UM w Okonku'!$121:$125,'UM w Okonku'!$127:$127,'UM w Okonku'!$129:$129,'UM w Okonku'!$135:$135,'UM w Okonku'!$137:$137,'UM w Okonku'!$142:$144,'UM w Okonku'!$146:$146,'UM w Okonku'!$160:$160,'UM w Okonku'!$182:$182,'UM w Okonku'!$186:$186,'UM w Okonku'!$188:$188,'UM w Okonku'!$196:$196,'UM w Okonku'!$199:$199,'UM w Okonku'!$201:$201,'UM w Okonku'!$205:$205,'UM w Okonku'!$207:$207,'UM w Okonku'!$210:$210,'UM w Okonku'!$218:$218,'UM w Okonku'!$224:$224,'UM w Okonku'!$226:$226,'UM w Okonku'!$229:$229,'UM w Okonku'!$233:$233,'UM w Okonku'!$246:$246,'UM w Okonku'!$249:$249,'UM w Okonku'!$251:$251,'UM w Okonku'!#REF!,'UM w Okonku'!$254:$254,'UM w Okonku'!$256:$256,'UM w Okonku'!$259:$259,'UM w Okonku'!$262:$262,'UM w Okonku'!$267:$267,'UM w Okonku'!$270:$270,'UM w Okonku'!$277:$277,'UM w Okonku'!$279:$279,'UM w Okonku'!$282:$282,'UM w Okonku'!$285:$285,'UM w Okonku'!$287:$287,'UM w Okonku'!$292:$292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Okonku'!$A$7:$G$299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Okonku'!$60:$60,'UM w Okonku'!$62:$62,'UM w Okonku'!$79:$79,'UM w Okonku'!$82:$82,'UM w Okonku'!$94:$94,'UM w Okonku'!$119:$119,'UM w Okonku'!$122:$122,'UM w Okonku'!$127:$127,'UM w Okonku'!$129:$129,'UM w Okonku'!$135:$135,'UM w Okonku'!$137:$137,'UM w Okonku'!$146:$146,'UM w Okonku'!$160:$160,'UM w Okonku'!$182:$182,'UM w Okonku'!$186:$186,'UM w Okonku'!$188:$188,'UM w Okonku'!$194:$194,'UM w Okonku'!$196:$196,'UM w Okonku'!$199:$199,'UM w Okonku'!$201:$201,'UM w Okonku'!$205:$205,'UM w Okonku'!$207:$207,'UM w Okonku'!#REF!,'UM w Okonku'!#REF!,'UM w Okonku'!#REF!,'UM w Okonku'!$210:$210,'UM w Okonku'!#REF!,'UM w Okonku'!#REF!,'UM w Okonku'!#REF!,'UM w Okonku'!$218:$218,'UM w Okonku'!$224:$224,'UM w Okonku'!$226:$226,'UM w Okonku'!$229:$229,'UM w Okonku'!$233:$233,'UM w Okonku'!$246:$246,'UM w Okonku'!#REF!,'UM w Okonku'!#REF!,'UM w Okonku'!#REF!,'UM w Okonku'!#REF!,'UM w Okonku'!#REF!,'UM w Okonku'!#REF!,'UM w Okonku'!#REF!,'UM w Okonku'!#REF!,'UM w Okonku'!#REF!,'UM w Okonku'!#REF!,'UM w Okonku'!#REF!,'UM w Okonku'!#REF!,'UM w Okonku'!$249:$249,'UM w Okonku'!#REF!,'UM w Okonku'!$251:$251,'UM w Okonku'!#REF!,'UM w Okonku'!#REF!,'UM w Okonku'!$254:$254,'UM w Okonku'!$256:$256,'UM w Okonku'!$259:$259,'UM w Okonku'!$262:$262,'UM w Okonku'!#REF!,'UM w Okonku'!$267:$267,'UM w Okonku'!$270:$270,'UM w Okonku'!$277:$277,'UM w Okonku'!$279:$279,'UM w Okonku'!#REF!,'UM w Okonku'!$282:$282,'UM w Okonku'!$285:$285,'UM w Okonku'!$287:$287,'UM w Okonku'!$292:$292</definedName>
  </definedNames>
  <calcPr fullCalcOnLoad="1"/>
</workbook>
</file>

<file path=xl/sharedStrings.xml><?xml version="1.0" encoding="utf-8"?>
<sst xmlns="http://schemas.openxmlformats.org/spreadsheetml/2006/main" count="472" uniqueCount="214">
  <si>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</si>
  <si>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</si>
  <si>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</si>
  <si>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</si>
  <si>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</si>
  <si>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</si>
  <si>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</si>
  <si>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</si>
  <si>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</si>
  <si>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</si>
  <si>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</si>
  <si>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</si>
  <si>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</si>
  <si>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</si>
  <si>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</si>
  <si>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</si>
  <si>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</si>
  <si>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</si>
  <si>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</si>
  <si>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</si>
  <si>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</si>
  <si>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</si>
  <si>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</si>
  <si>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</si>
  <si>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</si>
  <si>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</si>
  <si>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</si>
  <si>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</si>
  <si>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</si>
  <si>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</si>
  <si>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</si>
  <si>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</si>
  <si>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</si>
  <si>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</si>
  <si>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</si>
  <si>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</si>
  <si>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</si>
  <si>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</si>
  <si>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</si>
  <si>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</si>
  <si>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</si>
  <si>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</si>
  <si>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</si>
  <si>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</si>
  <si>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</si>
  <si>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</si>
  <si>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</si>
  <si>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</si>
  <si>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</si>
  <si>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</si>
  <si>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</si>
  <si>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</si>
  <si>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</si>
  <si>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</si>
  <si>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</si>
  <si>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</si>
  <si>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</si>
  <si>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</si>
  <si>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</si>
  <si>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</si>
  <si>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</si>
  <si>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</si>
  <si>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</si>
  <si>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</si>
  <si>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</si>
  <si>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</si>
  <si>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</si>
  <si>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</si>
  <si>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</si>
  <si>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</si>
  <si>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</si>
  <si>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</si>
  <si>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</si>
  <si>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</si>
  <si>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</si>
  <si>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</si>
  <si>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</si>
  <si>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</si>
  <si>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</si>
  <si>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</si>
  <si>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</si>
  <si>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</si>
  <si>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</si>
  <si>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</si>
  <si>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</si>
  <si>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</si>
  <si>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</si>
  <si>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</si>
  <si>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</si>
  <si>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</si>
  <si>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</si>
  <si>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</si>
  <si>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</si>
  <si>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</si>
  <si>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</si>
  <si>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</si>
  <si>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</si>
  <si>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</si>
  <si>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</si>
  <si>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</si>
  <si>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</si>
  <si>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</si>
  <si>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</si>
  <si>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</si>
  <si>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</si>
  <si>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</si>
  <si>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</si>
  <si>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</si>
  <si>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</si>
  <si>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</si>
  <si>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</si>
  <si>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</si>
  <si>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</si>
  <si>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</si>
  <si>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</si>
  <si>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</si>
  <si>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</si>
  <si>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</si>
  <si>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</si>
  <si>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</si>
  <si>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</si>
  <si>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</si>
  <si>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</si>
  <si>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</si>
  <si>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</si>
  <si>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</si>
  <si>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</si>
  <si>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</si>
  <si>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</si>
  <si>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</si>
  <si>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</si>
  <si>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</si>
  <si>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</si>
  <si>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</si>
  <si>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</si>
  <si>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</si>
  <si>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</si>
  <si>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</si>
  <si>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</si>
  <si>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</si>
  <si>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</si>
  <si>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</si>
  <si>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</si>
  <si>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</si>
  <si>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</si>
  <si>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</si>
  <si>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</si>
  <si>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</si>
  <si>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</si>
  <si>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</si>
  <si>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</si>
  <si>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</si>
  <si>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</si>
  <si>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</si>
  <si>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</si>
  <si>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</si>
  <si>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</si>
  <si>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</si>
  <si>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</si>
  <si>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</si>
  <si>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</si>
  <si>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</si>
  <si>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</si>
  <si>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</si>
  <si>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</si>
  <si>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</si>
  <si>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</si>
  <si>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</si>
  <si>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</si>
  <si>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</si>
  <si>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</si>
  <si>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</si>
  <si>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</si>
  <si>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</si>
  <si>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</si>
  <si>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</si>
  <si>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</si>
  <si>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</si>
  <si>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</si>
  <si>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</si>
  <si>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</si>
  <si>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</si>
  <si>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</si>
  <si>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</si>
  <si>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</si>
  <si>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</si>
  <si>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</si>
  <si>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</si>
  <si>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</si>
  <si>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</si>
  <si>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</si>
  <si>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</si>
  <si>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</si>
  <si>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</si>
  <si>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</si>
  <si>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</si>
  <si>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</si>
  <si>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</si>
  <si>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</si>
  <si>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</si>
  <si>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</si>
  <si>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</si>
  <si>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</si>
  <si>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</si>
  <si>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</si>
  <si>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</si>
  <si>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</si>
  <si>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</si>
  <si>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</si>
  <si>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</si>
  <si>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do zarządzenia nr 5/2009</t>
  </si>
  <si>
    <t>z dnia 20 stycznia 2009</t>
  </si>
  <si>
    <t>Załącznik  nr 1</t>
  </si>
  <si>
    <t>WYDATKI BUŻETU MIASTA I GMINY OKONEK NA 2009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</si>
</sst>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4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16"/>
  <sheetViews>
    <sheetView tabSelected="1" view="pageBreakPreview" zoomScaleSheetLayoutView="100" zoomScalePageLayoutView="0" workbookViewId="0" topLeftCell="A288">
      <selection activeCell="C24" sqref="C24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1.42187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212</v>
      </c>
    </row>
    <row r="2" ht="15.75">
      <c r="E2" s="14" t="s">
        <v>210</v>
      </c>
    </row>
    <row r="3" ht="15.75">
      <c r="E3" s="14" t="s">
        <v>209</v>
      </c>
    </row>
    <row r="4" ht="15.75">
      <c r="E4" s="14" t="s">
        <v>211</v>
      </c>
    </row>
    <row r="7" spans="1:5" ht="19.5">
      <c r="A7" s="24" t="s">
        <v>213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17500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-17500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 hidden="1">
      <c r="A16" s="37"/>
      <c r="B16" s="38" t="s">
        <v>8</v>
      </c>
      <c r="C16" s="33" t="s">
        <v>9</v>
      </c>
      <c r="D16" s="6"/>
      <c r="E16" s="16">
        <f>SUM(E18:E21)</f>
        <v>0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0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 hidden="1">
      <c r="A18" s="37"/>
      <c r="B18" s="39" t="s">
        <v>66</v>
      </c>
      <c r="C18" s="33"/>
      <c r="D18" s="6" t="s">
        <v>67</v>
      </c>
      <c r="E18" s="17">
        <v>0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 hidden="1">
      <c r="A19" s="37"/>
      <c r="B19" s="39" t="s">
        <v>62</v>
      </c>
      <c r="C19" s="33"/>
      <c r="D19" s="6" t="s">
        <v>63</v>
      </c>
      <c r="E19" s="17">
        <v>0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 hidden="1">
      <c r="A20" s="37"/>
      <c r="B20" s="39" t="s">
        <v>98</v>
      </c>
      <c r="C20" s="33"/>
      <c r="D20" s="6" t="s">
        <v>97</v>
      </c>
      <c r="E20" s="17">
        <v>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 hidden="1">
      <c r="A21" s="37"/>
      <c r="B21" s="39" t="s">
        <v>99</v>
      </c>
      <c r="C21" s="33"/>
      <c r="D21" s="6" t="s">
        <v>100</v>
      </c>
      <c r="E21" s="17">
        <v>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1120000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-1120000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1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17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745000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-745000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</f>
        <v>655000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17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153000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-153000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83000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-83000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</f>
        <v>10000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</f>
        <v>90000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-90000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9" ht="15.75">
      <c r="A59" s="31" t="s">
        <v>21</v>
      </c>
      <c r="B59" s="32" t="s">
        <v>22</v>
      </c>
      <c r="C59" s="33"/>
      <c r="D59" s="6"/>
      <c r="E59" s="13">
        <f>E61+E78+E81+E93+E118</f>
        <v>2593675</v>
      </c>
      <c r="F59" s="20" t="e">
        <f>E59/#REF!*100</f>
        <v>#REF!</v>
      </c>
      <c r="G59" s="34" t="e">
        <f>E59/#REF!*100</f>
        <v>#REF!</v>
      </c>
      <c r="H59" s="35" t="e">
        <f>E59-#REF!</f>
        <v>#REF!</v>
      </c>
      <c r="I59" s="35" t="e">
        <f>E59-#REF!</f>
        <v>#REF!</v>
      </c>
    </row>
    <row r="60" spans="1:9" ht="15.75" hidden="1">
      <c r="A60" s="36"/>
      <c r="B60" s="32"/>
      <c r="C60" s="33"/>
      <c r="D60" s="6"/>
      <c r="E60" s="13">
        <f>-E59</f>
        <v>-2593675</v>
      </c>
      <c r="F60" s="20" t="e">
        <f>E60/#REF!*100</f>
        <v>#REF!</v>
      </c>
      <c r="G60" s="34" t="e">
        <f>E60/#REF!*100</f>
        <v>#REF!</v>
      </c>
      <c r="H60" s="35" t="e">
        <f>E60-#REF!</f>
        <v>#REF!</v>
      </c>
      <c r="I60" s="35" t="e">
        <f>E60-#REF!</f>
        <v>#REF!</v>
      </c>
    </row>
    <row r="61" spans="1:9" ht="15.75">
      <c r="A61" s="37"/>
      <c r="B61" s="42" t="s">
        <v>23</v>
      </c>
      <c r="C61" s="33" t="s">
        <v>24</v>
      </c>
      <c r="D61" s="6"/>
      <c r="E61" s="16">
        <f>SUM(E63:E77)</f>
        <v>160482</v>
      </c>
      <c r="F61" s="20" t="e">
        <f>E61/#REF!*100</f>
        <v>#REF!</v>
      </c>
      <c r="G61" s="34" t="e">
        <f>E61/#REF!*100</f>
        <v>#REF!</v>
      </c>
      <c r="H61" s="35" t="e">
        <f>E61-#REF!</f>
        <v>#REF!</v>
      </c>
      <c r="I61" s="35" t="e">
        <f>E61-#REF!</f>
        <v>#REF!</v>
      </c>
    </row>
    <row r="62" spans="1:9" ht="15.75" hidden="1">
      <c r="A62" s="37"/>
      <c r="B62" s="42"/>
      <c r="C62" s="33"/>
      <c r="D62" s="6"/>
      <c r="E62" s="16">
        <f>-E61</f>
        <v>-160482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15.75">
      <c r="A63" s="37"/>
      <c r="B63" s="39" t="s">
        <v>76</v>
      </c>
      <c r="C63" s="33"/>
      <c r="D63" s="6" t="s">
        <v>77</v>
      </c>
      <c r="E63" s="17">
        <v>117189</v>
      </c>
      <c r="F63" s="20" t="e">
        <f>E63/#REF!*100</f>
        <v>#REF!</v>
      </c>
      <c r="G63" s="34" t="e">
        <f>E63/#REF!*100</f>
        <v>#REF!</v>
      </c>
      <c r="H63" s="35" t="e">
        <f>E63-#REF!</f>
        <v>#REF!</v>
      </c>
      <c r="I63" s="35" t="e">
        <f>E63-#REF!</f>
        <v>#REF!</v>
      </c>
    </row>
    <row r="64" spans="1:9" ht="15.75">
      <c r="A64" s="37"/>
      <c r="B64" s="39" t="s">
        <v>78</v>
      </c>
      <c r="C64" s="33"/>
      <c r="D64" s="6" t="s">
        <v>79</v>
      </c>
      <c r="E64" s="17">
        <v>7100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>
      <c r="A65" s="37"/>
      <c r="B65" s="39" t="s">
        <v>80</v>
      </c>
      <c r="C65" s="33"/>
      <c r="D65" s="6" t="s">
        <v>81</v>
      </c>
      <c r="E65" s="17">
        <v>14147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15.75">
      <c r="A66" s="37"/>
      <c r="B66" s="39" t="s">
        <v>82</v>
      </c>
      <c r="C66" s="33"/>
      <c r="D66" s="6" t="s">
        <v>83</v>
      </c>
      <c r="E66" s="17">
        <v>2296</v>
      </c>
      <c r="F66" s="20" t="e">
        <f>E66/#REF!*100</f>
        <v>#REF!</v>
      </c>
      <c r="G66" s="34" t="e">
        <f>E66/#REF!*100</f>
        <v>#REF!</v>
      </c>
      <c r="H66" s="35" t="e">
        <f>E66-#REF!</f>
        <v>#REF!</v>
      </c>
      <c r="I66" s="35" t="e">
        <f>E66-#REF!</f>
        <v>#REF!</v>
      </c>
    </row>
    <row r="67" spans="1:9" ht="15.75">
      <c r="A67" s="37"/>
      <c r="B67" s="39" t="s">
        <v>84</v>
      </c>
      <c r="C67" s="33"/>
      <c r="D67" s="6" t="s">
        <v>85</v>
      </c>
      <c r="E67" s="17">
        <v>3000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66</v>
      </c>
      <c r="C68" s="33"/>
      <c r="D68" s="6" t="s">
        <v>67</v>
      </c>
      <c r="E68" s="17">
        <v>2500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86</v>
      </c>
      <c r="C69" s="33"/>
      <c r="D69" s="6" t="s">
        <v>87</v>
      </c>
      <c r="E69" s="17">
        <v>100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57</v>
      </c>
      <c r="C70" s="33"/>
      <c r="D70" s="6" t="s">
        <v>58</v>
      </c>
      <c r="E70" s="17">
        <v>2200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31.5">
      <c r="A71" s="37"/>
      <c r="B71" s="39" t="s">
        <v>88</v>
      </c>
      <c r="C71" s="33"/>
      <c r="D71" s="6" t="s">
        <v>89</v>
      </c>
      <c r="E71" s="17">
        <v>500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42.75" customHeight="1">
      <c r="A72" s="37"/>
      <c r="B72" s="39" t="s">
        <v>90</v>
      </c>
      <c r="C72" s="33"/>
      <c r="D72" s="6" t="s">
        <v>91</v>
      </c>
      <c r="E72" s="17">
        <v>1900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15.75">
      <c r="A73" s="37"/>
      <c r="B73" s="39" t="s">
        <v>92</v>
      </c>
      <c r="C73" s="33"/>
      <c r="D73" s="6" t="s">
        <v>93</v>
      </c>
      <c r="E73" s="17">
        <v>4000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31.5">
      <c r="A74" s="37"/>
      <c r="B74" s="39" t="s">
        <v>94</v>
      </c>
      <c r="C74" s="33"/>
      <c r="D74" s="6" t="s">
        <v>95</v>
      </c>
      <c r="E74" s="17">
        <v>3100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119</v>
      </c>
      <c r="C75" s="33"/>
      <c r="D75" s="6" t="s">
        <v>96</v>
      </c>
      <c r="E75" s="17">
        <v>1000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31.5">
      <c r="A76" s="37"/>
      <c r="B76" s="39" t="s">
        <v>98</v>
      </c>
      <c r="C76" s="33"/>
      <c r="D76" s="6" t="s">
        <v>97</v>
      </c>
      <c r="E76" s="17">
        <v>450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31.5">
      <c r="A77" s="37"/>
      <c r="B77" s="39" t="s">
        <v>99</v>
      </c>
      <c r="C77" s="33"/>
      <c r="D77" s="6" t="s">
        <v>100</v>
      </c>
      <c r="E77" s="17">
        <v>1000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15.75">
      <c r="A78" s="37"/>
      <c r="B78" s="42" t="s">
        <v>101</v>
      </c>
      <c r="C78" s="33" t="s">
        <v>102</v>
      </c>
      <c r="D78" s="6"/>
      <c r="E78" s="16">
        <f>SUM(E80)</f>
        <v>21000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15.75" hidden="1">
      <c r="A79" s="37"/>
      <c r="B79" s="42"/>
      <c r="C79" s="33"/>
      <c r="D79" s="6"/>
      <c r="E79" s="16">
        <f>-E78</f>
        <v>-21000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63">
      <c r="A80" s="37"/>
      <c r="B80" s="39" t="s">
        <v>103</v>
      </c>
      <c r="C80" s="33"/>
      <c r="D80" s="6" t="s">
        <v>51</v>
      </c>
      <c r="E80" s="17">
        <v>21000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15.75">
      <c r="A81" s="37"/>
      <c r="B81" s="42" t="s">
        <v>104</v>
      </c>
      <c r="C81" s="33" t="s">
        <v>105</v>
      </c>
      <c r="D81" s="6"/>
      <c r="E81" s="16">
        <f>SUM(E83:E92)</f>
        <v>153043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 hidden="1">
      <c r="A82" s="37"/>
      <c r="B82" s="42"/>
      <c r="C82" s="33"/>
      <c r="D82" s="6"/>
      <c r="E82" s="16">
        <f>-E81</f>
        <v>-153043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>
      <c r="A83" s="37"/>
      <c r="B83" s="39" t="s">
        <v>106</v>
      </c>
      <c r="C83" s="33"/>
      <c r="D83" s="6" t="s">
        <v>107</v>
      </c>
      <c r="E83" s="17">
        <v>136143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15.75">
      <c r="A84" s="37"/>
      <c r="B84" s="39" t="s">
        <v>66</v>
      </c>
      <c r="C84" s="33"/>
      <c r="D84" s="6" t="s">
        <v>67</v>
      </c>
      <c r="E84" s="17">
        <v>4500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39" t="s">
        <v>57</v>
      </c>
      <c r="C85" s="33"/>
      <c r="D85" s="6" t="s">
        <v>58</v>
      </c>
      <c r="E85" s="17">
        <v>2500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31.5">
      <c r="A86" s="37"/>
      <c r="B86" s="39" t="s">
        <v>88</v>
      </c>
      <c r="C86" s="33"/>
      <c r="D86" s="6" t="s">
        <v>89</v>
      </c>
      <c r="E86" s="17">
        <v>2000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36" customHeight="1">
      <c r="A87" s="37"/>
      <c r="B87" s="39" t="s">
        <v>90</v>
      </c>
      <c r="C87" s="33"/>
      <c r="D87" s="6" t="s">
        <v>91</v>
      </c>
      <c r="E87" s="17">
        <v>2000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15.75">
      <c r="A88" s="37"/>
      <c r="B88" s="39" t="s">
        <v>109</v>
      </c>
      <c r="C88" s="33"/>
      <c r="D88" s="6" t="s">
        <v>93</v>
      </c>
      <c r="E88" s="17">
        <v>1500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108</v>
      </c>
      <c r="C89" s="33"/>
      <c r="D89" s="6" t="s">
        <v>110</v>
      </c>
      <c r="E89" s="17">
        <v>1000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31.5">
      <c r="A90" s="37"/>
      <c r="B90" s="39" t="s">
        <v>119</v>
      </c>
      <c r="C90" s="33"/>
      <c r="D90" s="6" t="s">
        <v>96</v>
      </c>
      <c r="E90" s="17">
        <v>1800</v>
      </c>
      <c r="F90" s="20"/>
      <c r="G90" s="34"/>
      <c r="H90" s="35"/>
      <c r="I90" s="35"/>
    </row>
    <row r="91" spans="1:9" ht="31.5">
      <c r="A91" s="37"/>
      <c r="B91" s="39" t="s">
        <v>98</v>
      </c>
      <c r="C91" s="33"/>
      <c r="D91" s="6" t="s">
        <v>97</v>
      </c>
      <c r="E91" s="17">
        <v>1000</v>
      </c>
      <c r="F91" s="20" t="e">
        <f>E91/#REF!*100</f>
        <v>#REF!</v>
      </c>
      <c r="G91" s="34" t="e">
        <f>E91/#REF!*100</f>
        <v>#REF!</v>
      </c>
      <c r="H91" s="35" t="e">
        <f>E91-#REF!</f>
        <v>#REF!</v>
      </c>
      <c r="I91" s="35" t="e">
        <f>E91-#REF!</f>
        <v>#REF!</v>
      </c>
    </row>
    <row r="92" spans="1:9" ht="31.5">
      <c r="A92" s="37"/>
      <c r="B92" s="39" t="s">
        <v>99</v>
      </c>
      <c r="C92" s="33"/>
      <c r="D92" s="6" t="s">
        <v>100</v>
      </c>
      <c r="E92" s="17">
        <v>600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15.75">
      <c r="A93" s="37"/>
      <c r="B93" s="42" t="s">
        <v>25</v>
      </c>
      <c r="C93" s="33" t="s">
        <v>26</v>
      </c>
      <c r="D93" s="6"/>
      <c r="E93" s="16">
        <f>SUM(E95:E117)</f>
        <v>2258150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15.75" hidden="1">
      <c r="A94" s="37"/>
      <c r="B94" s="42"/>
      <c r="C94" s="33"/>
      <c r="D94" s="6"/>
      <c r="E94" s="16">
        <f>-E93</f>
        <v>-2258150</v>
      </c>
      <c r="F94" s="20" t="e">
        <f>E94/#REF!*100</f>
        <v>#REF!</v>
      </c>
      <c r="G94" s="34" t="e">
        <f>E94/#REF!*100</f>
        <v>#REF!</v>
      </c>
      <c r="H94" s="35" t="e">
        <f>E94-#REF!</f>
        <v>#REF!</v>
      </c>
      <c r="I94" s="35" t="e">
        <f>E94-#REF!</f>
        <v>#REF!</v>
      </c>
    </row>
    <row r="95" spans="1:9" ht="15.75">
      <c r="A95" s="37"/>
      <c r="B95" s="39" t="s">
        <v>76</v>
      </c>
      <c r="C95" s="33"/>
      <c r="D95" s="6" t="s">
        <v>77</v>
      </c>
      <c r="E95" s="17">
        <v>1150000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15.75">
      <c r="A96" s="37"/>
      <c r="B96" s="39" t="s">
        <v>78</v>
      </c>
      <c r="C96" s="33"/>
      <c r="D96" s="6" t="s">
        <v>79</v>
      </c>
      <c r="E96" s="17">
        <v>99570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9" ht="15.75">
      <c r="A97" s="37"/>
      <c r="B97" s="39" t="s">
        <v>80</v>
      </c>
      <c r="C97" s="33"/>
      <c r="D97" s="6" t="s">
        <v>81</v>
      </c>
      <c r="E97" s="17">
        <v>173060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</row>
    <row r="98" spans="1:9" ht="15.75">
      <c r="A98" s="37"/>
      <c r="B98" s="39" t="s">
        <v>82</v>
      </c>
      <c r="C98" s="33"/>
      <c r="D98" s="6" t="s">
        <v>83</v>
      </c>
      <c r="E98" s="17">
        <v>28100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111</v>
      </c>
      <c r="C99" s="33"/>
      <c r="D99" s="6" t="s">
        <v>112</v>
      </c>
      <c r="E99" s="17">
        <v>39300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16" s="44" customFormat="1" ht="15.75">
      <c r="A100" s="37"/>
      <c r="B100" s="39" t="s">
        <v>84</v>
      </c>
      <c r="C100" s="33"/>
      <c r="D100" s="6" t="s">
        <v>85</v>
      </c>
      <c r="E100" s="17">
        <v>90000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  <c r="J100" s="61"/>
      <c r="K100" s="61"/>
      <c r="L100" s="61"/>
      <c r="M100" s="61"/>
      <c r="N100" s="61"/>
      <c r="O100" s="61"/>
      <c r="P100" s="61"/>
    </row>
    <row r="101" spans="1:9" ht="15.75">
      <c r="A101" s="37"/>
      <c r="B101" s="49" t="s">
        <v>66</v>
      </c>
      <c r="C101" s="47"/>
      <c r="D101" s="48" t="s">
        <v>67</v>
      </c>
      <c r="E101" s="19">
        <v>80000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</row>
    <row r="102" spans="1:9" ht="15.75">
      <c r="A102" s="37"/>
      <c r="B102" s="39" t="s">
        <v>113</v>
      </c>
      <c r="C102" s="33"/>
      <c r="D102" s="6" t="s">
        <v>115</v>
      </c>
      <c r="E102" s="17">
        <v>75000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9" ht="15.75">
      <c r="A103" s="37"/>
      <c r="B103" s="39" t="s">
        <v>86</v>
      </c>
      <c r="C103" s="33"/>
      <c r="D103" s="6" t="s">
        <v>87</v>
      </c>
      <c r="E103" s="17">
        <f>120+1500</f>
        <v>1620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</row>
    <row r="104" spans="1:9" ht="15.75">
      <c r="A104" s="37"/>
      <c r="B104" s="39" t="s">
        <v>57</v>
      </c>
      <c r="C104" s="33"/>
      <c r="D104" s="6" t="s">
        <v>58</v>
      </c>
      <c r="E104" s="17">
        <v>150000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</row>
    <row r="105" spans="1:9" ht="15.75">
      <c r="A105" s="37"/>
      <c r="B105" s="39" t="s">
        <v>114</v>
      </c>
      <c r="C105" s="33"/>
      <c r="D105" s="6" t="s">
        <v>116</v>
      </c>
      <c r="E105" s="17">
        <v>18000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31.5">
      <c r="A106" s="37"/>
      <c r="B106" s="39" t="s">
        <v>88</v>
      </c>
      <c r="C106" s="33"/>
      <c r="D106" s="6" t="s">
        <v>89</v>
      </c>
      <c r="E106" s="17">
        <v>26500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31.5">
      <c r="A107" s="37"/>
      <c r="B107" s="39" t="s">
        <v>90</v>
      </c>
      <c r="C107" s="33"/>
      <c r="D107" s="6" t="s">
        <v>91</v>
      </c>
      <c r="E107" s="17">
        <v>78000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15.75">
      <c r="A108" s="37"/>
      <c r="B108" s="39" t="s">
        <v>109</v>
      </c>
      <c r="C108" s="33"/>
      <c r="D108" s="6" t="s">
        <v>93</v>
      </c>
      <c r="E108" s="17">
        <f>48000+1000</f>
        <v>49000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15.75">
      <c r="A109" s="37"/>
      <c r="B109" s="39" t="s">
        <v>108</v>
      </c>
      <c r="C109" s="33"/>
      <c r="D109" s="6" t="s">
        <v>110</v>
      </c>
      <c r="E109" s="17">
        <v>3000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15.75">
      <c r="A110" s="37"/>
      <c r="B110" s="39" t="s">
        <v>62</v>
      </c>
      <c r="C110" s="33"/>
      <c r="D110" s="6" t="s">
        <v>63</v>
      </c>
      <c r="E110" s="17">
        <f>12000+65000+5000</f>
        <v>82000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31.5">
      <c r="A111" s="37"/>
      <c r="B111" s="39" t="s">
        <v>94</v>
      </c>
      <c r="C111" s="33"/>
      <c r="D111" s="6" t="s">
        <v>95</v>
      </c>
      <c r="E111" s="17">
        <v>65000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31.5" hidden="1">
      <c r="A112" s="37"/>
      <c r="B112" s="39" t="s">
        <v>117</v>
      </c>
      <c r="C112" s="33"/>
      <c r="D112" s="6" t="s">
        <v>118</v>
      </c>
      <c r="E112" s="17">
        <v>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31.5">
      <c r="A113" s="37"/>
      <c r="B113" s="39" t="s">
        <v>119</v>
      </c>
      <c r="C113" s="33"/>
      <c r="D113" s="6" t="s">
        <v>96</v>
      </c>
      <c r="E113" s="17">
        <v>11000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31.5">
      <c r="A114" s="37"/>
      <c r="B114" s="39" t="s">
        <v>98</v>
      </c>
      <c r="C114" s="33"/>
      <c r="D114" s="6" t="s">
        <v>97</v>
      </c>
      <c r="E114" s="17">
        <v>7000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>
      <c r="A115" s="37"/>
      <c r="B115" s="39" t="s">
        <v>99</v>
      </c>
      <c r="C115" s="33"/>
      <c r="D115" s="6" t="s">
        <v>100</v>
      </c>
      <c r="E115" s="17">
        <v>32000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15.75" hidden="1">
      <c r="A116" s="37"/>
      <c r="B116" s="39"/>
      <c r="C116" s="33"/>
      <c r="D116" s="6" t="s">
        <v>60</v>
      </c>
      <c r="E116" s="17"/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31.5" hidden="1">
      <c r="A117" s="37"/>
      <c r="B117" s="39" t="s">
        <v>120</v>
      </c>
      <c r="C117" s="33"/>
      <c r="D117" s="6" t="s">
        <v>121</v>
      </c>
      <c r="E117" s="17"/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16" s="22" customFormat="1" ht="15.75">
      <c r="A118" s="37"/>
      <c r="B118" s="42" t="s">
        <v>122</v>
      </c>
      <c r="C118" s="33" t="s">
        <v>123</v>
      </c>
      <c r="D118" s="6"/>
      <c r="E118" s="16">
        <f>SUM(E120)</f>
        <v>1000</v>
      </c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  <c r="J118" s="62"/>
      <c r="K118" s="62"/>
      <c r="L118" s="62"/>
      <c r="M118" s="62"/>
      <c r="N118" s="62"/>
      <c r="O118" s="62"/>
      <c r="P118" s="62"/>
    </row>
    <row r="119" spans="1:16" s="22" customFormat="1" ht="15.75" hidden="1">
      <c r="A119" s="37"/>
      <c r="B119" s="42"/>
      <c r="C119" s="33"/>
      <c r="D119" s="6"/>
      <c r="E119" s="16">
        <f>-E118</f>
        <v>-1000</v>
      </c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  <c r="J119" s="62"/>
      <c r="K119" s="62"/>
      <c r="L119" s="62"/>
      <c r="M119" s="62"/>
      <c r="N119" s="62"/>
      <c r="O119" s="62"/>
      <c r="P119" s="62"/>
    </row>
    <row r="120" spans="1:9" ht="15.75">
      <c r="A120" s="37"/>
      <c r="B120" s="39" t="s">
        <v>106</v>
      </c>
      <c r="C120" s="33"/>
      <c r="D120" s="6" t="s">
        <v>107</v>
      </c>
      <c r="E120" s="17">
        <v>1000</v>
      </c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</row>
    <row r="121" spans="1:9" ht="15.75" hidden="1">
      <c r="A121" s="36"/>
      <c r="B121" s="50" t="s">
        <v>8</v>
      </c>
      <c r="C121" s="33" t="s">
        <v>199</v>
      </c>
      <c r="D121" s="6"/>
      <c r="E121" s="13">
        <f>SUM(E123:E125)</f>
        <v>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</row>
    <row r="122" spans="1:9" ht="15.75" hidden="1">
      <c r="A122" s="37"/>
      <c r="B122" s="42"/>
      <c r="C122" s="33"/>
      <c r="D122" s="6"/>
      <c r="E122" s="16">
        <f>-E121</f>
        <v>0</v>
      </c>
      <c r="F122" s="20" t="e">
        <f>E122/#REF!*100</f>
        <v>#REF!</v>
      </c>
      <c r="G122" s="34" t="e">
        <f>E122/#REF!*100</f>
        <v>#REF!</v>
      </c>
      <c r="H122" s="35" t="e">
        <f>E122-#REF!</f>
        <v>#REF!</v>
      </c>
      <c r="I122" s="35" t="e">
        <f>E122-#REF!</f>
        <v>#REF!</v>
      </c>
    </row>
    <row r="123" spans="1:9" ht="15.75" hidden="1">
      <c r="A123" s="37"/>
      <c r="B123" s="39" t="s">
        <v>84</v>
      </c>
      <c r="C123" s="33"/>
      <c r="D123" s="6" t="s">
        <v>200</v>
      </c>
      <c r="E123" s="17">
        <v>0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</row>
    <row r="124" spans="1:9" ht="15.75" hidden="1">
      <c r="A124" s="37"/>
      <c r="B124" s="39" t="s">
        <v>66</v>
      </c>
      <c r="C124" s="33"/>
      <c r="D124" s="6" t="s">
        <v>201</v>
      </c>
      <c r="E124" s="17">
        <v>0</v>
      </c>
      <c r="F124" s="20" t="e">
        <f>E124/#REF!*100</f>
        <v>#REF!</v>
      </c>
      <c r="G124" s="34" t="e">
        <f>E124/#REF!*100</f>
        <v>#REF!</v>
      </c>
      <c r="H124" s="35" t="e">
        <f>E124-#REF!</f>
        <v>#REF!</v>
      </c>
      <c r="I124" s="35" t="e">
        <f>E124-#REF!</f>
        <v>#REF!</v>
      </c>
    </row>
    <row r="125" spans="1:9" ht="15.75" hidden="1">
      <c r="A125" s="37"/>
      <c r="B125" s="39" t="s">
        <v>109</v>
      </c>
      <c r="C125" s="33"/>
      <c r="D125" s="6" t="s">
        <v>202</v>
      </c>
      <c r="E125" s="17">
        <v>0</v>
      </c>
      <c r="F125" s="20" t="e">
        <f>E125/#REF!*100</f>
        <v>#REF!</v>
      </c>
      <c r="G125" s="34" t="e">
        <f>E125/#REF!*100</f>
        <v>#REF!</v>
      </c>
      <c r="H125" s="35" t="e">
        <f>E125-#REF!</f>
        <v>#REF!</v>
      </c>
      <c r="I125" s="35" t="e">
        <f>E125-#REF!</f>
        <v>#REF!</v>
      </c>
    </row>
    <row r="126" spans="1:9" ht="63">
      <c r="A126" s="31" t="s">
        <v>27</v>
      </c>
      <c r="B126" s="50" t="s">
        <v>28</v>
      </c>
      <c r="C126" s="33"/>
      <c r="D126" s="6"/>
      <c r="E126" s="13">
        <f>E128</f>
        <v>1490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15.75" hidden="1">
      <c r="A127" s="36"/>
      <c r="B127" s="50"/>
      <c r="C127" s="33"/>
      <c r="D127" s="6"/>
      <c r="E127" s="13">
        <f>-E126</f>
        <v>-1490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36.75" customHeight="1">
      <c r="A128" s="37"/>
      <c r="B128" s="42" t="s">
        <v>29</v>
      </c>
      <c r="C128" s="33" t="s">
        <v>30</v>
      </c>
      <c r="D128" s="6"/>
      <c r="E128" s="16">
        <f>SUM(E130:E133)</f>
        <v>1490</v>
      </c>
      <c r="F128" s="20" t="e">
        <f>E128/#REF!*100</f>
        <v>#REF!</v>
      </c>
      <c r="G128" s="34" t="e">
        <f>E128/#REF!*100</f>
        <v>#REF!</v>
      </c>
      <c r="H128" s="35" t="e">
        <f>E128-#REF!</f>
        <v>#REF!</v>
      </c>
      <c r="I128" s="35" t="e">
        <f>E128-#REF!</f>
        <v>#REF!</v>
      </c>
    </row>
    <row r="129" spans="1:9" ht="15.75" hidden="1">
      <c r="A129" s="37"/>
      <c r="B129" s="42"/>
      <c r="C129" s="33"/>
      <c r="D129" s="6"/>
      <c r="E129" s="16">
        <f>-E128</f>
        <v>-1490</v>
      </c>
      <c r="F129" s="20" t="e">
        <f>E129/#REF!*100</f>
        <v>#REF!</v>
      </c>
      <c r="G129" s="34" t="e">
        <f>E129/#REF!*100</f>
        <v>#REF!</v>
      </c>
      <c r="H129" s="35" t="e">
        <f>E129-#REF!</f>
        <v>#REF!</v>
      </c>
      <c r="I129" s="35" t="e">
        <f>E129-#REF!</f>
        <v>#REF!</v>
      </c>
    </row>
    <row r="130" spans="1:9" ht="15.75">
      <c r="A130" s="37"/>
      <c r="B130" s="39" t="s">
        <v>66</v>
      </c>
      <c r="C130" s="33"/>
      <c r="D130" s="6" t="s">
        <v>67</v>
      </c>
      <c r="E130" s="17">
        <f>238+202</f>
        <v>440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15.75">
      <c r="A131" s="37"/>
      <c r="B131" s="39" t="s">
        <v>57</v>
      </c>
      <c r="C131" s="33"/>
      <c r="D131" s="6" t="s">
        <v>58</v>
      </c>
      <c r="E131" s="17">
        <v>300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31.5">
      <c r="A132" s="37"/>
      <c r="B132" s="39" t="s">
        <v>98</v>
      </c>
      <c r="C132" s="33"/>
      <c r="D132" s="6" t="s">
        <v>97</v>
      </c>
      <c r="E132" s="17">
        <v>150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31.5">
      <c r="A133" s="37"/>
      <c r="B133" s="39" t="s">
        <v>99</v>
      </c>
      <c r="C133" s="33"/>
      <c r="D133" s="6" t="s">
        <v>100</v>
      </c>
      <c r="E133" s="17">
        <v>600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31.5">
      <c r="A134" s="31" t="s">
        <v>124</v>
      </c>
      <c r="B134" s="51" t="s">
        <v>125</v>
      </c>
      <c r="C134" s="33"/>
      <c r="D134" s="6"/>
      <c r="E134" s="13">
        <f>E136+E139+E142+E145+E159+E181</f>
        <v>1094890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15.75" hidden="1">
      <c r="A135" s="36"/>
      <c r="B135" s="51"/>
      <c r="C135" s="33"/>
      <c r="D135" s="6"/>
      <c r="E135" s="13">
        <f>-E134</f>
        <v>-1094890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15.75">
      <c r="A136" s="37"/>
      <c r="B136" s="42" t="s">
        <v>126</v>
      </c>
      <c r="C136" s="33" t="s">
        <v>127</v>
      </c>
      <c r="D136" s="6"/>
      <c r="E136" s="16">
        <f>SUM(E138)</f>
        <v>10000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15.75" hidden="1">
      <c r="A137" s="37"/>
      <c r="B137" s="42"/>
      <c r="C137" s="33"/>
      <c r="D137" s="6"/>
      <c r="E137" s="16">
        <f>-E136</f>
        <v>-10000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15.75">
      <c r="A138" s="37"/>
      <c r="B138" s="39" t="s">
        <v>66</v>
      </c>
      <c r="C138" s="33"/>
      <c r="D138" s="6" t="s">
        <v>67</v>
      </c>
      <c r="E138" s="17">
        <v>10000</v>
      </c>
      <c r="F138" s="20" t="e">
        <f>E138/#REF!*100</f>
        <v>#REF!</v>
      </c>
      <c r="G138" s="34" t="e">
        <f>E138/#REF!*100</f>
        <v>#REF!</v>
      </c>
      <c r="H138" s="35" t="e">
        <f>E138-#REF!</f>
        <v>#REF!</v>
      </c>
      <c r="I138" s="35" t="e">
        <f>E138-#REF!</f>
        <v>#REF!</v>
      </c>
    </row>
    <row r="139" spans="1:9" ht="15.75">
      <c r="A139" s="37"/>
      <c r="B139" s="42" t="s">
        <v>205</v>
      </c>
      <c r="C139" s="33" t="s">
        <v>204</v>
      </c>
      <c r="D139" s="33"/>
      <c r="E139" s="16">
        <f>E141</f>
        <v>8000</v>
      </c>
      <c r="F139" s="20"/>
      <c r="G139" s="34"/>
      <c r="H139" s="35"/>
      <c r="I139" s="35"/>
    </row>
    <row r="140" spans="1:9" ht="15.75" hidden="1">
      <c r="A140" s="37"/>
      <c r="B140" s="42"/>
      <c r="C140" s="33"/>
      <c r="D140" s="33"/>
      <c r="E140" s="16">
        <f>-E139</f>
        <v>-8000</v>
      </c>
      <c r="F140" s="20"/>
      <c r="G140" s="34"/>
      <c r="H140" s="35"/>
      <c r="I140" s="35"/>
    </row>
    <row r="141" spans="1:10" ht="47.25">
      <c r="A141" s="37"/>
      <c r="B141" s="39" t="s">
        <v>130</v>
      </c>
      <c r="C141" s="33"/>
      <c r="D141" s="6" t="s">
        <v>131</v>
      </c>
      <c r="E141" s="17">
        <v>8000</v>
      </c>
      <c r="F141" s="17">
        <v>8000</v>
      </c>
      <c r="G141" s="17">
        <v>8000</v>
      </c>
      <c r="H141" s="17">
        <v>8000</v>
      </c>
      <c r="I141" s="17">
        <v>8000</v>
      </c>
      <c r="J141" s="17"/>
    </row>
    <row r="142" spans="1:9" ht="15.75" hidden="1">
      <c r="A142" s="37"/>
      <c r="B142" s="9" t="s">
        <v>205</v>
      </c>
      <c r="C142" s="33" t="s">
        <v>204</v>
      </c>
      <c r="D142" s="6"/>
      <c r="E142" s="16">
        <f>SUM(E144)</f>
        <v>0</v>
      </c>
      <c r="F142" s="20" t="e">
        <f>E142/#REF!*100</f>
        <v>#REF!</v>
      </c>
      <c r="G142" s="34" t="e">
        <f>E142/#REF!*100</f>
        <v>#REF!</v>
      </c>
      <c r="H142" s="35" t="e">
        <f>E142-#REF!</f>
        <v>#REF!</v>
      </c>
      <c r="I142" s="35" t="e">
        <f>E142-#REF!</f>
        <v>#REF!</v>
      </c>
    </row>
    <row r="143" spans="1:9" ht="15.75" hidden="1">
      <c r="A143" s="37"/>
      <c r="B143" s="42"/>
      <c r="C143" s="33"/>
      <c r="D143" s="6"/>
      <c r="E143" s="16">
        <f>-E142</f>
        <v>0</v>
      </c>
      <c r="F143" s="20" t="e">
        <f>E143/#REF!*100</f>
        <v>#REF!</v>
      </c>
      <c r="G143" s="34" t="e">
        <f>E143/#REF!*100</f>
        <v>#REF!</v>
      </c>
      <c r="H143" s="35" t="e">
        <f>E143-#REF!</f>
        <v>#REF!</v>
      </c>
      <c r="I143" s="35" t="e">
        <f>E143-#REF!</f>
        <v>#REF!</v>
      </c>
    </row>
    <row r="144" spans="1:9" ht="17.25" customHeight="1" hidden="1">
      <c r="A144" s="37"/>
      <c r="B144" s="39" t="s">
        <v>128</v>
      </c>
      <c r="C144" s="33"/>
      <c r="D144" s="6" t="s">
        <v>129</v>
      </c>
      <c r="E144" s="17">
        <v>0</v>
      </c>
      <c r="F144" s="20" t="e">
        <f>E144/#REF!*100</f>
        <v>#REF!</v>
      </c>
      <c r="G144" s="34" t="e">
        <f>E144/#REF!*100</f>
        <v>#REF!</v>
      </c>
      <c r="H144" s="35" t="e">
        <f>E144-#REF!</f>
        <v>#REF!</v>
      </c>
      <c r="I144" s="35" t="e">
        <f>E144-#REF!</f>
        <v>#REF!</v>
      </c>
    </row>
    <row r="145" spans="1:9" ht="15.75">
      <c r="A145" s="37"/>
      <c r="B145" s="42" t="s">
        <v>132</v>
      </c>
      <c r="C145" s="33" t="s">
        <v>133</v>
      </c>
      <c r="D145" s="6"/>
      <c r="E145" s="16">
        <f>SUM(E147:E158)</f>
        <v>883800</v>
      </c>
      <c r="F145" s="20" t="e">
        <f>E145/#REF!*100</f>
        <v>#REF!</v>
      </c>
      <c r="G145" s="34" t="e">
        <f>E145/#REF!*100</f>
        <v>#REF!</v>
      </c>
      <c r="H145" s="35" t="e">
        <f>E145-#REF!</f>
        <v>#REF!</v>
      </c>
      <c r="I145" s="35" t="e">
        <f>E145-#REF!</f>
        <v>#REF!</v>
      </c>
    </row>
    <row r="146" spans="1:9" ht="15.75" hidden="1">
      <c r="A146" s="37"/>
      <c r="B146" s="42"/>
      <c r="C146" s="33"/>
      <c r="D146" s="6"/>
      <c r="E146" s="16">
        <f>-E145</f>
        <v>-883800</v>
      </c>
      <c r="F146" s="20" t="e">
        <f>E146/#REF!*100</f>
        <v>#REF!</v>
      </c>
      <c r="G146" s="34" t="e">
        <f>E146/#REF!*100</f>
        <v>#REF!</v>
      </c>
      <c r="H146" s="35" t="e">
        <f>E146-#REF!</f>
        <v>#REF!</v>
      </c>
      <c r="I146" s="35" t="e">
        <f>E146-#REF!</f>
        <v>#REF!</v>
      </c>
    </row>
    <row r="147" spans="1:9" ht="15.75">
      <c r="A147" s="37"/>
      <c r="B147" s="39" t="s">
        <v>106</v>
      </c>
      <c r="C147" s="33"/>
      <c r="D147" s="6" t="s">
        <v>107</v>
      </c>
      <c r="E147" s="17">
        <v>25000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>
      <c r="A148" s="37"/>
      <c r="B148" s="39" t="s">
        <v>66</v>
      </c>
      <c r="C148" s="33"/>
      <c r="D148" s="6" t="s">
        <v>67</v>
      </c>
      <c r="E148" s="17">
        <v>41000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5.75">
      <c r="A149" s="37"/>
      <c r="B149" s="39" t="s">
        <v>113</v>
      </c>
      <c r="C149" s="33"/>
      <c r="D149" s="6" t="s">
        <v>115</v>
      </c>
      <c r="E149" s="17">
        <v>21000</v>
      </c>
      <c r="F149" s="20" t="e">
        <f>E149/#REF!*100</f>
        <v>#REF!</v>
      </c>
      <c r="G149" s="34" t="e">
        <f>E149/#REF!*100</f>
        <v>#REF!</v>
      </c>
      <c r="H149" s="35" t="e">
        <f>E149-#REF!</f>
        <v>#REF!</v>
      </c>
      <c r="I149" s="35" t="e">
        <f>E149-#REF!</f>
        <v>#REF!</v>
      </c>
    </row>
    <row r="150" spans="1:9" ht="15.75">
      <c r="A150" s="37"/>
      <c r="B150" s="39" t="s">
        <v>86</v>
      </c>
      <c r="C150" s="33"/>
      <c r="D150" s="6" t="s">
        <v>87</v>
      </c>
      <c r="E150" s="17">
        <v>3000</v>
      </c>
      <c r="F150" s="20" t="e">
        <f>E150/#REF!*100</f>
        <v>#REF!</v>
      </c>
      <c r="G150" s="34" t="e">
        <f>E150/#REF!*100</f>
        <v>#REF!</v>
      </c>
      <c r="H150" s="35" t="e">
        <f>E150-#REF!</f>
        <v>#REF!</v>
      </c>
      <c r="I150" s="35" t="e">
        <f>E150-#REF!</f>
        <v>#REF!</v>
      </c>
    </row>
    <row r="151" spans="1:9" ht="15.75">
      <c r="A151" s="37"/>
      <c r="B151" s="39" t="s">
        <v>57</v>
      </c>
      <c r="C151" s="33"/>
      <c r="D151" s="6" t="s">
        <v>58</v>
      </c>
      <c r="E151" s="17">
        <v>28000</v>
      </c>
      <c r="F151" s="20" t="e">
        <f>E151/#REF!*100</f>
        <v>#REF!</v>
      </c>
      <c r="G151" s="34" t="e">
        <f>E151/#REF!*100</f>
        <v>#REF!</v>
      </c>
      <c r="H151" s="35" t="e">
        <f>E151-#REF!</f>
        <v>#REF!</v>
      </c>
      <c r="I151" s="35" t="e">
        <f>E151-#REF!</f>
        <v>#REF!</v>
      </c>
    </row>
    <row r="152" spans="1:9" ht="31.5">
      <c r="A152" s="37"/>
      <c r="B152" s="39" t="s">
        <v>88</v>
      </c>
      <c r="C152" s="33"/>
      <c r="D152" s="6" t="s">
        <v>89</v>
      </c>
      <c r="E152" s="17">
        <v>700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31.5">
      <c r="A153" s="37"/>
      <c r="B153" s="39" t="s">
        <v>90</v>
      </c>
      <c r="C153" s="33"/>
      <c r="D153" s="6" t="s">
        <v>91</v>
      </c>
      <c r="E153" s="17">
        <v>3000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15.75">
      <c r="A154" s="37"/>
      <c r="B154" s="39" t="s">
        <v>109</v>
      </c>
      <c r="C154" s="33"/>
      <c r="D154" s="6" t="s">
        <v>93</v>
      </c>
      <c r="E154" s="17">
        <v>1000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39" t="s">
        <v>62</v>
      </c>
      <c r="C155" s="33"/>
      <c r="D155" s="6" t="s">
        <v>63</v>
      </c>
      <c r="E155" s="17">
        <v>1000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31.5">
      <c r="A156" s="37"/>
      <c r="B156" s="39" t="s">
        <v>119</v>
      </c>
      <c r="C156" s="33"/>
      <c r="D156" s="6" t="s">
        <v>96</v>
      </c>
      <c r="E156" s="17">
        <v>2100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10" ht="31.5">
      <c r="A157" s="37"/>
      <c r="B157" s="39" t="s">
        <v>120</v>
      </c>
      <c r="C157" s="33"/>
      <c r="D157" s="6" t="s">
        <v>121</v>
      </c>
      <c r="E157" s="17">
        <f>9000+9000</f>
        <v>18000</v>
      </c>
      <c r="F157" s="17">
        <f>9000+9000</f>
        <v>18000</v>
      </c>
      <c r="G157" s="17">
        <f>9000+9000</f>
        <v>18000</v>
      </c>
      <c r="H157" s="17">
        <f>9000+9000</f>
        <v>18000</v>
      </c>
      <c r="I157" s="17">
        <f>9000+9000</f>
        <v>18000</v>
      </c>
      <c r="J157" s="17"/>
    </row>
    <row r="158" spans="1:10" ht="31.5">
      <c r="A158" s="37"/>
      <c r="B158" s="39" t="s">
        <v>59</v>
      </c>
      <c r="C158" s="33"/>
      <c r="D158" s="6" t="s">
        <v>60</v>
      </c>
      <c r="E158" s="17">
        <v>740000</v>
      </c>
      <c r="F158" s="17">
        <f>100000+300000</f>
        <v>400000</v>
      </c>
      <c r="G158" s="17">
        <f>100000+300000</f>
        <v>400000</v>
      </c>
      <c r="H158" s="17">
        <f>100000+300000</f>
        <v>400000</v>
      </c>
      <c r="I158" s="17">
        <f>100000+300000</f>
        <v>400000</v>
      </c>
      <c r="J158" s="17"/>
    </row>
    <row r="159" spans="1:9" ht="15.75">
      <c r="A159" s="37"/>
      <c r="B159" s="42" t="s">
        <v>134</v>
      </c>
      <c r="C159" s="33" t="s">
        <v>135</v>
      </c>
      <c r="D159" s="6"/>
      <c r="E159" s="16">
        <f>SUM(E161:E180)</f>
        <v>187090</v>
      </c>
      <c r="F159" s="20" t="e">
        <f>E159/#REF!*100</f>
        <v>#REF!</v>
      </c>
      <c r="G159" s="34" t="e">
        <f>E159/#REF!*100</f>
        <v>#REF!</v>
      </c>
      <c r="H159" s="35" t="e">
        <f>E159-#REF!</f>
        <v>#REF!</v>
      </c>
      <c r="I159" s="35" t="e">
        <f>E159-#REF!</f>
        <v>#REF!</v>
      </c>
    </row>
    <row r="160" spans="1:9" ht="15.75" hidden="1">
      <c r="A160" s="37"/>
      <c r="B160" s="42"/>
      <c r="C160" s="33"/>
      <c r="D160" s="6"/>
      <c r="E160" s="16">
        <f>-E159</f>
        <v>-187090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31.5">
      <c r="A161" s="37"/>
      <c r="B161" s="39" t="s">
        <v>136</v>
      </c>
      <c r="C161" s="33"/>
      <c r="D161" s="6" t="s">
        <v>137</v>
      </c>
      <c r="E161" s="17">
        <v>3000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9" ht="15.75">
      <c r="A162" s="37"/>
      <c r="B162" s="39" t="s">
        <v>76</v>
      </c>
      <c r="C162" s="33"/>
      <c r="D162" s="6" t="s">
        <v>77</v>
      </c>
      <c r="E162" s="17">
        <v>105500</v>
      </c>
      <c r="F162" s="20" t="e">
        <f>E162/#REF!*100</f>
        <v>#REF!</v>
      </c>
      <c r="G162" s="34" t="e">
        <f>E162/#REF!*100</f>
        <v>#REF!</v>
      </c>
      <c r="H162" s="35" t="e">
        <f>E162-#REF!</f>
        <v>#REF!</v>
      </c>
      <c r="I162" s="35" t="e">
        <f>E162-#REF!</f>
        <v>#REF!</v>
      </c>
    </row>
    <row r="163" spans="1:16" s="44" customFormat="1" ht="15.75">
      <c r="A163" s="37"/>
      <c r="B163" s="39" t="s">
        <v>78</v>
      </c>
      <c r="C163" s="33"/>
      <c r="D163" s="6" t="s">
        <v>79</v>
      </c>
      <c r="E163" s="17">
        <v>6000</v>
      </c>
      <c r="F163" s="20" t="e">
        <f>E163/#REF!*100</f>
        <v>#REF!</v>
      </c>
      <c r="G163" s="34" t="e">
        <f>E163/#REF!*100</f>
        <v>#REF!</v>
      </c>
      <c r="H163" s="35" t="e">
        <f>E163-#REF!</f>
        <v>#REF!</v>
      </c>
      <c r="I163" s="35" t="e">
        <f>E163-#REF!</f>
        <v>#REF!</v>
      </c>
      <c r="J163" s="61"/>
      <c r="K163" s="61"/>
      <c r="L163" s="61"/>
      <c r="M163" s="61"/>
      <c r="N163" s="61"/>
      <c r="O163" s="61"/>
      <c r="P163" s="61"/>
    </row>
    <row r="164" spans="1:9" ht="15.75">
      <c r="A164" s="37"/>
      <c r="B164" s="49" t="s">
        <v>80</v>
      </c>
      <c r="C164" s="47"/>
      <c r="D164" s="48" t="s">
        <v>81</v>
      </c>
      <c r="E164" s="19">
        <v>16850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</row>
    <row r="165" spans="1:9" ht="15.75">
      <c r="A165" s="37"/>
      <c r="B165" s="39" t="s">
        <v>82</v>
      </c>
      <c r="C165" s="33"/>
      <c r="D165" s="6" t="s">
        <v>83</v>
      </c>
      <c r="E165" s="17">
        <v>2750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15.75">
      <c r="A166" s="37"/>
      <c r="B166" s="39" t="s">
        <v>111</v>
      </c>
      <c r="C166" s="33"/>
      <c r="D166" s="6" t="s">
        <v>112</v>
      </c>
      <c r="E166" s="17">
        <f>500+990</f>
        <v>1490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9" ht="15.75">
      <c r="A167" s="37"/>
      <c r="B167" s="39" t="s">
        <v>66</v>
      </c>
      <c r="C167" s="33"/>
      <c r="D167" s="6" t="s">
        <v>67</v>
      </c>
      <c r="E167" s="17">
        <v>14000</v>
      </c>
      <c r="F167" s="20" t="e">
        <f>E167/#REF!*100</f>
        <v>#REF!</v>
      </c>
      <c r="G167" s="34" t="e">
        <f>E167/#REF!*100</f>
        <v>#REF!</v>
      </c>
      <c r="H167" s="35" t="e">
        <f>E167-#REF!</f>
        <v>#REF!</v>
      </c>
      <c r="I167" s="35" t="e">
        <f>E167-#REF!</f>
        <v>#REF!</v>
      </c>
    </row>
    <row r="168" spans="1:9" ht="15.75">
      <c r="A168" s="37"/>
      <c r="B168" s="39" t="s">
        <v>113</v>
      </c>
      <c r="C168" s="33"/>
      <c r="D168" s="6" t="s">
        <v>115</v>
      </c>
      <c r="E168" s="17">
        <v>5000</v>
      </c>
      <c r="F168" s="20" t="e">
        <f>E168/#REF!*100</f>
        <v>#REF!</v>
      </c>
      <c r="G168" s="34" t="e">
        <f>E168/#REF!*100</f>
        <v>#REF!</v>
      </c>
      <c r="H168" s="35" t="e">
        <f>E168-#REF!</f>
        <v>#REF!</v>
      </c>
      <c r="I168" s="35" t="e">
        <f>E168-#REF!</f>
        <v>#REF!</v>
      </c>
    </row>
    <row r="169" spans="1:9" ht="15.75">
      <c r="A169" s="37"/>
      <c r="B169" s="39" t="s">
        <v>86</v>
      </c>
      <c r="C169" s="33"/>
      <c r="D169" s="6" t="s">
        <v>87</v>
      </c>
      <c r="E169" s="17">
        <v>300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>
      <c r="A170" s="37"/>
      <c r="B170" s="39" t="s">
        <v>57</v>
      </c>
      <c r="C170" s="33"/>
      <c r="D170" s="6" t="s">
        <v>58</v>
      </c>
      <c r="E170" s="17">
        <v>8000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15.75">
      <c r="A171" s="37"/>
      <c r="B171" s="39" t="s">
        <v>114</v>
      </c>
      <c r="C171" s="33"/>
      <c r="D171" s="6" t="s">
        <v>116</v>
      </c>
      <c r="E171" s="17">
        <v>500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31.5">
      <c r="A172" s="37"/>
      <c r="B172" s="39" t="s">
        <v>88</v>
      </c>
      <c r="C172" s="33"/>
      <c r="D172" s="6" t="s">
        <v>89</v>
      </c>
      <c r="E172" s="17">
        <v>1000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9" ht="31.5">
      <c r="A173" s="37"/>
      <c r="B173" s="39" t="s">
        <v>90</v>
      </c>
      <c r="C173" s="33"/>
      <c r="D173" s="6" t="s">
        <v>91</v>
      </c>
      <c r="E173" s="17">
        <v>2000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</row>
    <row r="174" spans="1:9" ht="15.75">
      <c r="A174" s="37"/>
      <c r="B174" s="39" t="s">
        <v>109</v>
      </c>
      <c r="C174" s="33"/>
      <c r="D174" s="6" t="s">
        <v>93</v>
      </c>
      <c r="E174" s="17">
        <v>2000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62</v>
      </c>
      <c r="C175" s="33"/>
      <c r="D175" s="6" t="s">
        <v>63</v>
      </c>
      <c r="E175" s="17">
        <v>2000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31.5">
      <c r="A176" s="37"/>
      <c r="B176" s="39" t="s">
        <v>94</v>
      </c>
      <c r="C176" s="33"/>
      <c r="D176" s="6" t="s">
        <v>95</v>
      </c>
      <c r="E176" s="17">
        <v>3700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31.5">
      <c r="A177" s="37"/>
      <c r="B177" s="39" t="s">
        <v>119</v>
      </c>
      <c r="C177" s="33"/>
      <c r="D177" s="6" t="s">
        <v>96</v>
      </c>
      <c r="E177" s="17">
        <v>3000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31.5">
      <c r="A178" s="37"/>
      <c r="B178" s="39" t="s">
        <v>98</v>
      </c>
      <c r="C178" s="33"/>
      <c r="D178" s="6" t="s">
        <v>97</v>
      </c>
      <c r="E178" s="17">
        <v>3000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31.5">
      <c r="A179" s="37"/>
      <c r="B179" s="39" t="s">
        <v>99</v>
      </c>
      <c r="C179" s="40"/>
      <c r="D179" s="41" t="s">
        <v>100</v>
      </c>
      <c r="E179" s="17">
        <v>7000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31.5" hidden="1">
      <c r="A180" s="37"/>
      <c r="B180" s="39" t="s">
        <v>120</v>
      </c>
      <c r="C180" s="33"/>
      <c r="D180" s="41">
        <v>6060</v>
      </c>
      <c r="E180" s="17">
        <v>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15.75">
      <c r="A181" s="37"/>
      <c r="B181" s="42" t="s">
        <v>8</v>
      </c>
      <c r="C181" s="40">
        <v>75495</v>
      </c>
      <c r="D181" s="41"/>
      <c r="E181" s="16">
        <f>SUM(E183:E184)</f>
        <v>6000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15.75" hidden="1">
      <c r="A182" s="37"/>
      <c r="B182" s="42"/>
      <c r="C182" s="40"/>
      <c r="D182" s="41"/>
      <c r="E182" s="16">
        <f>-E181</f>
        <v>-6000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15.75">
      <c r="A183" s="37"/>
      <c r="B183" s="39" t="s">
        <v>66</v>
      </c>
      <c r="C183" s="33"/>
      <c r="D183" s="6" t="s">
        <v>67</v>
      </c>
      <c r="E183" s="17">
        <v>1000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15.75">
      <c r="A184" s="37"/>
      <c r="B184" s="39" t="s">
        <v>57</v>
      </c>
      <c r="C184" s="33"/>
      <c r="D184" s="6" t="s">
        <v>58</v>
      </c>
      <c r="E184" s="17">
        <v>5000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110.25">
      <c r="A185" s="31" t="s">
        <v>31</v>
      </c>
      <c r="B185" s="51" t="s">
        <v>32</v>
      </c>
      <c r="C185" s="33"/>
      <c r="D185" s="6"/>
      <c r="E185" s="13">
        <f>E187</f>
        <v>49500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15.75" hidden="1">
      <c r="A186" s="36"/>
      <c r="B186" s="51"/>
      <c r="C186" s="33"/>
      <c r="D186" s="6"/>
      <c r="E186" s="13">
        <f>-E185</f>
        <v>-49500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47.25">
      <c r="A187" s="37"/>
      <c r="B187" s="42" t="s">
        <v>141</v>
      </c>
      <c r="C187" s="33" t="s">
        <v>138</v>
      </c>
      <c r="D187" s="6"/>
      <c r="E187" s="16">
        <f>SUM(E189:E192)</f>
        <v>49500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15.75" hidden="1">
      <c r="A188" s="37"/>
      <c r="B188" s="42"/>
      <c r="C188" s="33"/>
      <c r="D188" s="6"/>
      <c r="E188" s="16">
        <f>-E187</f>
        <v>-49500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15.75">
      <c r="A189" s="37"/>
      <c r="B189" s="39" t="s">
        <v>139</v>
      </c>
      <c r="C189" s="33"/>
      <c r="D189" s="6" t="s">
        <v>140</v>
      </c>
      <c r="E189" s="17">
        <v>40000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15.75">
      <c r="A190" s="37"/>
      <c r="B190" s="39" t="s">
        <v>80</v>
      </c>
      <c r="C190" s="33"/>
      <c r="D190" s="6" t="s">
        <v>81</v>
      </c>
      <c r="E190" s="17">
        <v>1000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>
      <c r="A191" s="37"/>
      <c r="B191" s="39" t="s">
        <v>84</v>
      </c>
      <c r="C191" s="33"/>
      <c r="D191" s="6" t="s">
        <v>85</v>
      </c>
      <c r="E191" s="17">
        <v>6000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15.75">
      <c r="A192" s="37"/>
      <c r="B192" s="39" t="s">
        <v>62</v>
      </c>
      <c r="C192" s="33"/>
      <c r="D192" s="6" t="s">
        <v>63</v>
      </c>
      <c r="E192" s="17">
        <v>2500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>
      <c r="A193" s="31" t="s">
        <v>142</v>
      </c>
      <c r="B193" s="51" t="s">
        <v>143</v>
      </c>
      <c r="C193" s="33"/>
      <c r="D193" s="6"/>
      <c r="E193" s="13">
        <f>E195</f>
        <v>60000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 hidden="1">
      <c r="A194" s="36"/>
      <c r="B194" s="51"/>
      <c r="C194" s="33"/>
      <c r="D194" s="6"/>
      <c r="E194" s="13">
        <f>-E193</f>
        <v>-60000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47.25">
      <c r="A195" s="37"/>
      <c r="B195" s="42" t="s">
        <v>144</v>
      </c>
      <c r="C195" s="33" t="s">
        <v>145</v>
      </c>
      <c r="D195" s="6"/>
      <c r="E195" s="16">
        <f>SUM(E197)</f>
        <v>60000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15.75" hidden="1">
      <c r="A196" s="37"/>
      <c r="B196" s="42"/>
      <c r="C196" s="33"/>
      <c r="D196" s="6"/>
      <c r="E196" s="16">
        <f>-E195</f>
        <v>-60000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15.75">
      <c r="A197" s="37"/>
      <c r="B197" s="39" t="s">
        <v>146</v>
      </c>
      <c r="C197" s="33"/>
      <c r="D197" s="6" t="s">
        <v>147</v>
      </c>
      <c r="E197" s="17">
        <v>60000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>
      <c r="A198" s="31" t="s">
        <v>33</v>
      </c>
      <c r="B198" s="51" t="s">
        <v>148</v>
      </c>
      <c r="C198" s="33"/>
      <c r="D198" s="6"/>
      <c r="E198" s="13">
        <f>E200</f>
        <v>430000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 hidden="1">
      <c r="A199" s="36"/>
      <c r="B199" s="51"/>
      <c r="C199" s="33"/>
      <c r="D199" s="6"/>
      <c r="E199" s="13">
        <f>-E198</f>
        <v>-430000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15.75">
      <c r="A200" s="37"/>
      <c r="B200" s="42" t="s">
        <v>149</v>
      </c>
      <c r="C200" s="33" t="s">
        <v>150</v>
      </c>
      <c r="D200" s="6"/>
      <c r="E200" s="16">
        <f>SUM(E202:E203)</f>
        <v>430000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 hidden="1">
      <c r="A201" s="37"/>
      <c r="B201" s="42"/>
      <c r="C201" s="33"/>
      <c r="D201" s="6"/>
      <c r="E201" s="16">
        <f>-E200</f>
        <v>-430000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>
      <c r="A202" s="37"/>
      <c r="B202" s="39" t="s">
        <v>151</v>
      </c>
      <c r="C202" s="33"/>
      <c r="D202" s="6" t="s">
        <v>152</v>
      </c>
      <c r="E202" s="17">
        <f>200000+30000</f>
        <v>230000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23.25" customHeight="1">
      <c r="A203" s="37"/>
      <c r="B203" s="39" t="s">
        <v>153</v>
      </c>
      <c r="C203" s="33"/>
      <c r="D203" s="6" t="s">
        <v>154</v>
      </c>
      <c r="E203" s="17">
        <v>200000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15.75">
      <c r="A204" s="31" t="s">
        <v>34</v>
      </c>
      <c r="B204" s="51" t="s">
        <v>35</v>
      </c>
      <c r="C204" s="33"/>
      <c r="D204" s="6"/>
      <c r="E204" s="13">
        <f>E206+E209+E217</f>
        <v>3130614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15.75" hidden="1">
      <c r="A205" s="36"/>
      <c r="B205" s="51"/>
      <c r="C205" s="33"/>
      <c r="D205" s="6"/>
      <c r="E205" s="13">
        <f>-E204</f>
        <v>-3130614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>
      <c r="A206" s="37"/>
      <c r="B206" s="42" t="s">
        <v>36</v>
      </c>
      <c r="C206" s="33" t="s">
        <v>37</v>
      </c>
      <c r="D206" s="6"/>
      <c r="E206" s="16">
        <f>SUM(E208:E208)</f>
        <v>2767973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 hidden="1">
      <c r="A207" s="37"/>
      <c r="B207" s="42"/>
      <c r="C207" s="33"/>
      <c r="D207" s="6"/>
      <c r="E207" s="16">
        <f>-E206</f>
        <v>-2767973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10" ht="31.5">
      <c r="A208" s="37"/>
      <c r="B208" s="39" t="s">
        <v>59</v>
      </c>
      <c r="C208" s="33"/>
      <c r="D208" s="6" t="s">
        <v>60</v>
      </c>
      <c r="E208" s="17">
        <f>2260141+200000+307832</f>
        <v>2767973</v>
      </c>
      <c r="F208" s="17">
        <f>2260141+200000+307832</f>
        <v>2767973</v>
      </c>
      <c r="G208" s="17">
        <f>2260141+200000+307832</f>
        <v>2767973</v>
      </c>
      <c r="H208" s="17">
        <f>2260141+200000+307832</f>
        <v>2767973</v>
      </c>
      <c r="I208" s="17">
        <f>2260141+200000+307832</f>
        <v>2767973</v>
      </c>
      <c r="J208" s="17"/>
    </row>
    <row r="209" spans="1:9" ht="15.75">
      <c r="A209" s="37"/>
      <c r="B209" s="42" t="s">
        <v>155</v>
      </c>
      <c r="C209" s="33" t="s">
        <v>156</v>
      </c>
      <c r="D209" s="6"/>
      <c r="E209" s="16">
        <f>SUM(E211:E216)</f>
        <v>331120</v>
      </c>
      <c r="F209" s="20" t="e">
        <f>E209/#REF!*100</f>
        <v>#REF!</v>
      </c>
      <c r="G209" s="34" t="e">
        <f>E209/#REF!*100</f>
        <v>#REF!</v>
      </c>
      <c r="H209" s="35" t="e">
        <f>E209-#REF!</f>
        <v>#REF!</v>
      </c>
      <c r="I209" s="35" t="e">
        <f>E209-#REF!</f>
        <v>#REF!</v>
      </c>
    </row>
    <row r="210" spans="1:9" ht="15.75" hidden="1">
      <c r="A210" s="37"/>
      <c r="B210" s="42"/>
      <c r="C210" s="33"/>
      <c r="D210" s="6"/>
      <c r="E210" s="16">
        <f>-E209</f>
        <v>-331120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>
      <c r="A211" s="37"/>
      <c r="B211" s="39" t="s">
        <v>76</v>
      </c>
      <c r="C211" s="33"/>
      <c r="D211" s="6" t="s">
        <v>77</v>
      </c>
      <c r="E211" s="17">
        <v>22000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>
      <c r="A212" s="37"/>
      <c r="B212" s="39" t="s">
        <v>80</v>
      </c>
      <c r="C212" s="33"/>
      <c r="D212" s="6" t="s">
        <v>81</v>
      </c>
      <c r="E212" s="17">
        <v>3600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9" ht="15.75">
      <c r="A213" s="37"/>
      <c r="B213" s="39" t="s">
        <v>82</v>
      </c>
      <c r="C213" s="33"/>
      <c r="D213" s="6" t="s">
        <v>83</v>
      </c>
      <c r="E213" s="17">
        <v>600</v>
      </c>
      <c r="F213" s="20" t="e">
        <f>E213/#REF!*100</f>
        <v>#REF!</v>
      </c>
      <c r="G213" s="34" t="e">
        <f>E213/#REF!*100</f>
        <v>#REF!</v>
      </c>
      <c r="H213" s="35" t="e">
        <f>E213-#REF!</f>
        <v>#REF!</v>
      </c>
      <c r="I213" s="35" t="e">
        <f>E213-#REF!</f>
        <v>#REF!</v>
      </c>
    </row>
    <row r="214" spans="1:9" ht="15.75">
      <c r="A214" s="37"/>
      <c r="B214" s="39" t="s">
        <v>66</v>
      </c>
      <c r="C214" s="33"/>
      <c r="D214" s="6" t="s">
        <v>67</v>
      </c>
      <c r="E214" s="17">
        <v>14000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>
      <c r="A215" s="37"/>
      <c r="B215" s="39" t="s">
        <v>57</v>
      </c>
      <c r="C215" s="33"/>
      <c r="D215" s="6" t="s">
        <v>58</v>
      </c>
      <c r="E215" s="17">
        <v>290000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31.5">
      <c r="A216" s="37"/>
      <c r="B216" s="39" t="s">
        <v>94</v>
      </c>
      <c r="C216" s="33"/>
      <c r="D216" s="6" t="s">
        <v>95</v>
      </c>
      <c r="E216" s="17">
        <v>920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15.75">
      <c r="A217" s="37"/>
      <c r="B217" s="42" t="s">
        <v>8</v>
      </c>
      <c r="C217" s="33" t="s">
        <v>38</v>
      </c>
      <c r="D217" s="6"/>
      <c r="E217" s="16">
        <f>SUM(E219:E222)</f>
        <v>31521</v>
      </c>
      <c r="F217" s="20" t="e">
        <f>E217/#REF!*100</f>
        <v>#REF!</v>
      </c>
      <c r="G217" s="34" t="e">
        <f>E217/#REF!*100</f>
        <v>#REF!</v>
      </c>
      <c r="H217" s="35" t="e">
        <f>E217-#REF!</f>
        <v>#REF!</v>
      </c>
      <c r="I217" s="35" t="e">
        <f>E217-#REF!</f>
        <v>#REF!</v>
      </c>
    </row>
    <row r="218" spans="1:9" ht="15.75" hidden="1">
      <c r="A218" s="37"/>
      <c r="B218" s="42"/>
      <c r="C218" s="33"/>
      <c r="D218" s="6"/>
      <c r="E218" s="16">
        <f>-E217</f>
        <v>-31521</v>
      </c>
      <c r="F218" s="20" t="e">
        <f>E218/#REF!*100</f>
        <v>#REF!</v>
      </c>
      <c r="G218" s="34" t="e">
        <f>E218/#REF!*100</f>
        <v>#REF!</v>
      </c>
      <c r="H218" s="35" t="e">
        <f>E218-#REF!</f>
        <v>#REF!</v>
      </c>
      <c r="I218" s="35" t="e">
        <f>E218-#REF!</f>
        <v>#REF!</v>
      </c>
    </row>
    <row r="219" spans="1:9" ht="15.75">
      <c r="A219" s="37"/>
      <c r="B219" s="39" t="s">
        <v>106</v>
      </c>
      <c r="C219" s="33"/>
      <c r="D219" s="6" t="s">
        <v>107</v>
      </c>
      <c r="E219" s="17">
        <v>300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>
      <c r="A220" s="37"/>
      <c r="B220" s="39" t="s">
        <v>157</v>
      </c>
      <c r="C220" s="33"/>
      <c r="D220" s="6" t="s">
        <v>158</v>
      </c>
      <c r="E220" s="17">
        <v>5000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206</v>
      </c>
      <c r="C221" s="33"/>
      <c r="D221" s="6" t="s">
        <v>67</v>
      </c>
      <c r="E221" s="17">
        <v>5000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15.75">
      <c r="A222" s="37"/>
      <c r="B222" s="39" t="s">
        <v>57</v>
      </c>
      <c r="C222" s="33"/>
      <c r="D222" s="6" t="s">
        <v>58</v>
      </c>
      <c r="E222" s="17">
        <f>8221+10000+3000</f>
        <v>21221</v>
      </c>
      <c r="F222" s="20" t="e">
        <f>E222/#REF!*100</f>
        <v>#REF!</v>
      </c>
      <c r="G222" s="34" t="e">
        <f>E222/#REF!*100</f>
        <v>#REF!</v>
      </c>
      <c r="H222" s="35" t="e">
        <f>E222-#REF!</f>
        <v>#REF!</v>
      </c>
      <c r="I222" s="35" t="e">
        <f>E222-#REF!</f>
        <v>#REF!</v>
      </c>
    </row>
    <row r="223" spans="1:9" ht="15.75">
      <c r="A223" s="31" t="s">
        <v>159</v>
      </c>
      <c r="B223" s="51" t="s">
        <v>160</v>
      </c>
      <c r="C223" s="33"/>
      <c r="D223" s="6"/>
      <c r="E223" s="13">
        <f>E225+E228+E232+E245</f>
        <v>142000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 hidden="1">
      <c r="A224" s="36"/>
      <c r="B224" s="51"/>
      <c r="C224" s="33"/>
      <c r="D224" s="6"/>
      <c r="E224" s="13">
        <f>-E223</f>
        <v>-142000</v>
      </c>
      <c r="F224" s="20" t="e">
        <f>E224/#REF!*100</f>
        <v>#REF!</v>
      </c>
      <c r="G224" s="34" t="e">
        <f>E224/#REF!*100</f>
        <v>#REF!</v>
      </c>
      <c r="H224" s="35" t="e">
        <f>E224-#REF!</f>
        <v>#REF!</v>
      </c>
      <c r="I224" s="35" t="e">
        <f>E224-#REF!</f>
        <v>#REF!</v>
      </c>
    </row>
    <row r="225" spans="1:9" ht="15.75">
      <c r="A225" s="37"/>
      <c r="B225" s="42" t="s">
        <v>161</v>
      </c>
      <c r="C225" s="33" t="s">
        <v>162</v>
      </c>
      <c r="D225" s="6"/>
      <c r="E225" s="16">
        <f>SUM(E227)</f>
        <v>10000</v>
      </c>
      <c r="F225" s="20" t="e">
        <f>E225/#REF!*100</f>
        <v>#REF!</v>
      </c>
      <c r="G225" s="34" t="e">
        <f>E225/#REF!*100</f>
        <v>#REF!</v>
      </c>
      <c r="H225" s="35" t="e">
        <f>E225-#REF!</f>
        <v>#REF!</v>
      </c>
      <c r="I225" s="35" t="e">
        <f>E225-#REF!</f>
        <v>#REF!</v>
      </c>
    </row>
    <row r="226" spans="1:9" ht="15.75" hidden="1">
      <c r="A226" s="37"/>
      <c r="B226" s="42"/>
      <c r="C226" s="33"/>
      <c r="D226" s="6"/>
      <c r="E226" s="16">
        <f>-E225</f>
        <v>-10000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10" ht="78.75">
      <c r="A227" s="37"/>
      <c r="B227" s="39" t="s">
        <v>196</v>
      </c>
      <c r="C227" s="33"/>
      <c r="D227" s="6" t="s">
        <v>50</v>
      </c>
      <c r="E227" s="17">
        <v>10000</v>
      </c>
      <c r="F227" s="17">
        <v>10000</v>
      </c>
      <c r="G227" s="17">
        <v>10000</v>
      </c>
      <c r="H227" s="17">
        <v>10000</v>
      </c>
      <c r="I227" s="17">
        <v>10000</v>
      </c>
      <c r="J227" s="17"/>
    </row>
    <row r="228" spans="1:16" s="22" customFormat="1" ht="15.75">
      <c r="A228" s="37"/>
      <c r="B228" s="42" t="s">
        <v>163</v>
      </c>
      <c r="C228" s="33" t="s">
        <v>164</v>
      </c>
      <c r="D228" s="6"/>
      <c r="E228" s="16">
        <f>SUM(E230:E231)</f>
        <v>5000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  <c r="J228" s="62"/>
      <c r="K228" s="62"/>
      <c r="L228" s="62"/>
      <c r="M228" s="62"/>
      <c r="N228" s="62"/>
      <c r="O228" s="62"/>
      <c r="P228" s="62"/>
    </row>
    <row r="229" spans="1:16" s="22" customFormat="1" ht="15.75" hidden="1">
      <c r="A229" s="37"/>
      <c r="B229" s="42"/>
      <c r="C229" s="33"/>
      <c r="D229" s="6"/>
      <c r="E229" s="16">
        <f>-E228</f>
        <v>-5000</v>
      </c>
      <c r="F229" s="20" t="e">
        <f>E229/#REF!*100</f>
        <v>#REF!</v>
      </c>
      <c r="G229" s="34" t="e">
        <f>E229/#REF!*100</f>
        <v>#REF!</v>
      </c>
      <c r="H229" s="35" t="e">
        <f>E229-#REF!</f>
        <v>#REF!</v>
      </c>
      <c r="I229" s="35" t="e">
        <f>E229-#REF!</f>
        <v>#REF!</v>
      </c>
      <c r="J229" s="62"/>
      <c r="K229" s="62"/>
      <c r="L229" s="62"/>
      <c r="M229" s="62"/>
      <c r="N229" s="62"/>
      <c r="O229" s="62"/>
      <c r="P229" s="62"/>
    </row>
    <row r="230" spans="1:16" s="22" customFormat="1" ht="15.75">
      <c r="A230" s="37"/>
      <c r="B230" s="39" t="s">
        <v>66</v>
      </c>
      <c r="C230" s="33"/>
      <c r="D230" s="6" t="s">
        <v>67</v>
      </c>
      <c r="E230" s="17">
        <v>2000</v>
      </c>
      <c r="F230" s="20" t="e">
        <f>E230/#REF!*100</f>
        <v>#REF!</v>
      </c>
      <c r="G230" s="34" t="e">
        <f>E230/#REF!*100</f>
        <v>#REF!</v>
      </c>
      <c r="H230" s="35" t="e">
        <f>E230-#REF!</f>
        <v>#REF!</v>
      </c>
      <c r="I230" s="35" t="e">
        <f>E230-#REF!</f>
        <v>#REF!</v>
      </c>
      <c r="J230" s="62"/>
      <c r="K230" s="62"/>
      <c r="L230" s="62"/>
      <c r="M230" s="62"/>
      <c r="N230" s="62"/>
      <c r="O230" s="62"/>
      <c r="P230" s="62"/>
    </row>
    <row r="231" spans="1:16" s="22" customFormat="1" ht="15.75">
      <c r="A231" s="37"/>
      <c r="B231" s="39" t="s">
        <v>57</v>
      </c>
      <c r="C231" s="33"/>
      <c r="D231" s="6" t="s">
        <v>58</v>
      </c>
      <c r="E231" s="17">
        <v>3000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  <c r="J231" s="62"/>
      <c r="K231" s="62"/>
      <c r="L231" s="62"/>
      <c r="M231" s="62"/>
      <c r="N231" s="62"/>
      <c r="O231" s="62"/>
      <c r="P231" s="62"/>
    </row>
    <row r="232" spans="1:16" s="22" customFormat="1" ht="15.75">
      <c r="A232" s="37"/>
      <c r="B232" s="42" t="s">
        <v>165</v>
      </c>
      <c r="C232" s="33" t="s">
        <v>166</v>
      </c>
      <c r="D232" s="6"/>
      <c r="E232" s="16">
        <f>SUM(E234:E244)</f>
        <v>122000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  <c r="J232" s="62"/>
      <c r="K232" s="62"/>
      <c r="L232" s="62"/>
      <c r="M232" s="62"/>
      <c r="N232" s="62"/>
      <c r="O232" s="62"/>
      <c r="P232" s="62"/>
    </row>
    <row r="233" spans="1:16" s="22" customFormat="1" ht="15.75" hidden="1">
      <c r="A233" s="37"/>
      <c r="B233" s="42"/>
      <c r="C233" s="33"/>
      <c r="D233" s="6"/>
      <c r="E233" s="16">
        <f>-E232</f>
        <v>-122000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  <c r="J233" s="62"/>
      <c r="K233" s="62"/>
      <c r="L233" s="62"/>
      <c r="M233" s="62"/>
      <c r="N233" s="62"/>
      <c r="O233" s="62"/>
      <c r="P233" s="62"/>
    </row>
    <row r="234" spans="1:9" ht="63" hidden="1">
      <c r="A234" s="37"/>
      <c r="B234" s="39" t="s">
        <v>103</v>
      </c>
      <c r="C234" s="33"/>
      <c r="D234" s="6" t="s">
        <v>51</v>
      </c>
      <c r="E234" s="17"/>
      <c r="F234" s="20" t="e">
        <f>E234/#REF!*100</f>
        <v>#REF!</v>
      </c>
      <c r="G234" s="34" t="e">
        <f>E234/#REF!*100</f>
        <v>#REF!</v>
      </c>
      <c r="H234" s="35" t="e">
        <f>E234-#REF!</f>
        <v>#REF!</v>
      </c>
      <c r="I234" s="35" t="e">
        <f>E234-#REF!</f>
        <v>#REF!</v>
      </c>
    </row>
    <row r="235" spans="1:9" ht="15.75">
      <c r="A235" s="37"/>
      <c r="B235" s="39" t="s">
        <v>80</v>
      </c>
      <c r="C235" s="33"/>
      <c r="D235" s="6" t="s">
        <v>81</v>
      </c>
      <c r="E235" s="17">
        <v>1100</v>
      </c>
      <c r="F235" s="20" t="e">
        <f>E235/#REF!*100</f>
        <v>#REF!</v>
      </c>
      <c r="G235" s="34" t="e">
        <f>E235/#REF!*100</f>
        <v>#REF!</v>
      </c>
      <c r="H235" s="35" t="e">
        <f>E235-#REF!</f>
        <v>#REF!</v>
      </c>
      <c r="I235" s="35" t="e">
        <f>E235-#REF!</f>
        <v>#REF!</v>
      </c>
    </row>
    <row r="236" spans="1:9" ht="15.75">
      <c r="A236" s="37"/>
      <c r="B236" s="39" t="s">
        <v>82</v>
      </c>
      <c r="C236" s="33"/>
      <c r="D236" s="6" t="s">
        <v>83</v>
      </c>
      <c r="E236" s="17">
        <v>50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</row>
    <row r="237" spans="1:9" ht="15.75">
      <c r="A237" s="37"/>
      <c r="B237" s="39" t="s">
        <v>84</v>
      </c>
      <c r="C237" s="33"/>
      <c r="D237" s="6" t="s">
        <v>85</v>
      </c>
      <c r="E237" s="17">
        <v>45000</v>
      </c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</row>
    <row r="238" spans="1:9" ht="15.75">
      <c r="A238" s="37"/>
      <c r="B238" s="39" t="s">
        <v>66</v>
      </c>
      <c r="C238" s="33"/>
      <c r="D238" s="6" t="s">
        <v>67</v>
      </c>
      <c r="E238" s="17">
        <v>34000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</row>
    <row r="239" spans="1:9" ht="15.75">
      <c r="A239" s="37"/>
      <c r="B239" s="39" t="s">
        <v>113</v>
      </c>
      <c r="C239" s="33"/>
      <c r="D239" s="6" t="s">
        <v>115</v>
      </c>
      <c r="E239" s="17">
        <v>8500</v>
      </c>
      <c r="F239" s="20" t="e">
        <f>E239/#REF!*100</f>
        <v>#REF!</v>
      </c>
      <c r="G239" s="34" t="e">
        <f>E239/#REF!*100</f>
        <v>#REF!</v>
      </c>
      <c r="H239" s="35" t="e">
        <f>E239-#REF!</f>
        <v>#REF!</v>
      </c>
      <c r="I239" s="35" t="e">
        <f>E239-#REF!</f>
        <v>#REF!</v>
      </c>
    </row>
    <row r="240" spans="1:9" ht="15.75">
      <c r="A240" s="37"/>
      <c r="B240" s="39" t="s">
        <v>57</v>
      </c>
      <c r="C240" s="33"/>
      <c r="D240" s="6" t="s">
        <v>58</v>
      </c>
      <c r="E240" s="17">
        <v>29750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</row>
    <row r="241" spans="1:9" ht="31.5">
      <c r="A241" s="37"/>
      <c r="B241" s="39" t="s">
        <v>90</v>
      </c>
      <c r="C241" s="33"/>
      <c r="D241" s="6" t="s">
        <v>91</v>
      </c>
      <c r="E241" s="17">
        <v>300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</row>
    <row r="242" spans="1:9" ht="15.75">
      <c r="A242" s="37"/>
      <c r="B242" s="39" t="s">
        <v>109</v>
      </c>
      <c r="C242" s="33"/>
      <c r="D242" s="6" t="s">
        <v>93</v>
      </c>
      <c r="E242" s="17">
        <v>2000</v>
      </c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</row>
    <row r="243" spans="1:9" ht="31.5">
      <c r="A243" s="37"/>
      <c r="B243" s="39" t="s">
        <v>98</v>
      </c>
      <c r="C243" s="33"/>
      <c r="D243" s="6" t="s">
        <v>97</v>
      </c>
      <c r="E243" s="17">
        <v>300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</row>
    <row r="244" spans="1:9" ht="31.5">
      <c r="A244" s="37"/>
      <c r="B244" s="39" t="s">
        <v>99</v>
      </c>
      <c r="C244" s="33"/>
      <c r="D244" s="6" t="s">
        <v>100</v>
      </c>
      <c r="E244" s="17">
        <v>1000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</row>
    <row r="245" spans="1:9" ht="15.75">
      <c r="A245" s="37"/>
      <c r="B245" s="42" t="s">
        <v>8</v>
      </c>
      <c r="C245" s="33" t="s">
        <v>167</v>
      </c>
      <c r="D245" s="6"/>
      <c r="E245" s="16">
        <f>SUM(E247)</f>
        <v>5000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</row>
    <row r="246" spans="1:9" ht="15.75" hidden="1">
      <c r="A246" s="37"/>
      <c r="B246" s="42"/>
      <c r="C246" s="33"/>
      <c r="D246" s="6"/>
      <c r="E246" s="16">
        <f>-E245</f>
        <v>-5000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16" s="44" customFormat="1" ht="21" customHeight="1">
      <c r="A247" s="43"/>
      <c r="B247" s="39" t="s">
        <v>57</v>
      </c>
      <c r="C247" s="33"/>
      <c r="D247" s="6" t="s">
        <v>58</v>
      </c>
      <c r="E247" s="17">
        <v>5000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  <c r="J247" s="61"/>
      <c r="K247" s="61"/>
      <c r="L247" s="61"/>
      <c r="M247" s="61"/>
      <c r="N247" s="61"/>
      <c r="O247" s="61"/>
      <c r="P247" s="61"/>
    </row>
    <row r="248" spans="1:9" ht="31.5">
      <c r="A248" s="31" t="s">
        <v>39</v>
      </c>
      <c r="B248" s="51" t="s">
        <v>40</v>
      </c>
      <c r="C248" s="33"/>
      <c r="D248" s="6"/>
      <c r="E248" s="13">
        <f>E250</f>
        <v>50000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15.75" hidden="1">
      <c r="A249" s="36"/>
      <c r="B249" s="51"/>
      <c r="C249" s="33"/>
      <c r="D249" s="6"/>
      <c r="E249" s="13">
        <f>-E248</f>
        <v>-50000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16" s="22" customFormat="1" ht="15.75">
      <c r="A250" s="37"/>
      <c r="B250" s="42" t="s">
        <v>41</v>
      </c>
      <c r="C250" s="33" t="s">
        <v>42</v>
      </c>
      <c r="D250" s="6"/>
      <c r="E250" s="16">
        <f>SUM(E252)</f>
        <v>50000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  <c r="J250" s="62"/>
      <c r="K250" s="62"/>
      <c r="L250" s="62"/>
      <c r="M250" s="62"/>
      <c r="N250" s="62"/>
      <c r="O250" s="62"/>
      <c r="P250" s="62"/>
    </row>
    <row r="251" spans="1:16" s="22" customFormat="1" ht="15.75" hidden="1">
      <c r="A251" s="37"/>
      <c r="B251" s="42"/>
      <c r="C251" s="33"/>
      <c r="D251" s="6"/>
      <c r="E251" s="16">
        <f>-E250</f>
        <v>-50000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  <c r="J251" s="62"/>
      <c r="K251" s="62"/>
      <c r="L251" s="62"/>
      <c r="M251" s="62"/>
      <c r="N251" s="62"/>
      <c r="O251" s="62"/>
      <c r="P251" s="62"/>
    </row>
    <row r="252" spans="1:16" s="22" customFormat="1" ht="15.75">
      <c r="A252" s="37"/>
      <c r="B252" s="39" t="s">
        <v>157</v>
      </c>
      <c r="C252" s="33"/>
      <c r="D252" s="6" t="s">
        <v>158</v>
      </c>
      <c r="E252" s="17">
        <v>50000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  <c r="J252" s="62"/>
      <c r="K252" s="62"/>
      <c r="L252" s="62"/>
      <c r="M252" s="62"/>
      <c r="N252" s="62"/>
      <c r="O252" s="62"/>
      <c r="P252" s="62"/>
    </row>
    <row r="253" spans="1:9" ht="31.5">
      <c r="A253" s="31" t="s">
        <v>43</v>
      </c>
      <c r="B253" s="51" t="s">
        <v>44</v>
      </c>
      <c r="C253" s="33"/>
      <c r="D253" s="6"/>
      <c r="E253" s="13">
        <f>E255+E258+E261+E266+E269</f>
        <v>1569000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</row>
    <row r="254" spans="1:9" ht="15.75" hidden="1">
      <c r="A254" s="36"/>
      <c r="B254" s="51"/>
      <c r="C254" s="33"/>
      <c r="D254" s="6"/>
      <c r="E254" s="13">
        <f>-E253</f>
        <v>-1569000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</row>
    <row r="255" spans="1:16" s="22" customFormat="1" ht="15.75">
      <c r="A255" s="37"/>
      <c r="B255" s="42" t="s">
        <v>168</v>
      </c>
      <c r="C255" s="33" t="s">
        <v>169</v>
      </c>
      <c r="D255" s="6"/>
      <c r="E255" s="16">
        <f>SUM(E257)</f>
        <v>110000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  <c r="J255" s="62"/>
      <c r="K255" s="62"/>
      <c r="L255" s="62"/>
      <c r="M255" s="62"/>
      <c r="N255" s="62"/>
      <c r="O255" s="62"/>
      <c r="P255" s="62"/>
    </row>
    <row r="256" spans="1:16" s="22" customFormat="1" ht="15.75" hidden="1">
      <c r="A256" s="37"/>
      <c r="B256" s="42"/>
      <c r="C256" s="33"/>
      <c r="D256" s="6"/>
      <c r="E256" s="16">
        <f>-E255</f>
        <v>-110000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  <c r="J256" s="62"/>
      <c r="K256" s="62"/>
      <c r="L256" s="62"/>
      <c r="M256" s="62"/>
      <c r="N256" s="62"/>
      <c r="O256" s="62"/>
      <c r="P256" s="62"/>
    </row>
    <row r="257" spans="1:16" s="22" customFormat="1" ht="15.75">
      <c r="A257" s="37"/>
      <c r="B257" s="39" t="s">
        <v>57</v>
      </c>
      <c r="C257" s="33"/>
      <c r="D257" s="6" t="s">
        <v>58</v>
      </c>
      <c r="E257" s="17">
        <v>110000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  <c r="J257" s="62"/>
      <c r="K257" s="62"/>
      <c r="L257" s="62"/>
      <c r="M257" s="62"/>
      <c r="N257" s="62"/>
      <c r="O257" s="62"/>
      <c r="P257" s="62"/>
    </row>
    <row r="258" spans="1:16" s="22" customFormat="1" ht="15.75">
      <c r="A258" s="37"/>
      <c r="B258" s="42" t="s">
        <v>170</v>
      </c>
      <c r="C258" s="33" t="s">
        <v>171</v>
      </c>
      <c r="D258" s="6"/>
      <c r="E258" s="16">
        <f>SUM(E260)</f>
        <v>35000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  <c r="J258" s="62"/>
      <c r="K258" s="62"/>
      <c r="L258" s="62"/>
      <c r="M258" s="62"/>
      <c r="N258" s="62"/>
      <c r="O258" s="62"/>
      <c r="P258" s="62"/>
    </row>
    <row r="259" spans="1:16" s="22" customFormat="1" ht="15.75" hidden="1">
      <c r="A259" s="37"/>
      <c r="B259" s="42"/>
      <c r="C259" s="33"/>
      <c r="D259" s="6"/>
      <c r="E259" s="16">
        <f>-E258</f>
        <v>-35000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2"/>
      <c r="K259" s="62"/>
      <c r="L259" s="62"/>
      <c r="M259" s="62"/>
      <c r="N259" s="62"/>
      <c r="O259" s="62"/>
      <c r="P259" s="62"/>
    </row>
    <row r="260" spans="1:16" s="22" customFormat="1" ht="15.75">
      <c r="A260" s="37"/>
      <c r="B260" s="39" t="s">
        <v>57</v>
      </c>
      <c r="C260" s="33"/>
      <c r="D260" s="6" t="s">
        <v>58</v>
      </c>
      <c r="E260" s="17">
        <v>35000</v>
      </c>
      <c r="F260" s="20" t="e">
        <f>E260/#REF!*100</f>
        <v>#REF!</v>
      </c>
      <c r="G260" s="34" t="e">
        <f>E260/#REF!*100</f>
        <v>#REF!</v>
      </c>
      <c r="H260" s="35" t="e">
        <f>E260-#REF!</f>
        <v>#REF!</v>
      </c>
      <c r="I260" s="35" t="e">
        <f>E260-#REF!</f>
        <v>#REF!</v>
      </c>
      <c r="J260" s="62"/>
      <c r="K260" s="62"/>
      <c r="L260" s="62"/>
      <c r="M260" s="62"/>
      <c r="N260" s="62"/>
      <c r="O260" s="62"/>
      <c r="P260" s="62"/>
    </row>
    <row r="261" spans="1:16" s="22" customFormat="1" ht="15.75">
      <c r="A261" s="37"/>
      <c r="B261" s="42" t="s">
        <v>173</v>
      </c>
      <c r="C261" s="33" t="s">
        <v>172</v>
      </c>
      <c r="D261" s="6"/>
      <c r="E261" s="16">
        <f>SUM(E263:E265)</f>
        <v>252000</v>
      </c>
      <c r="F261" s="20" t="e">
        <f>E261/#REF!*100</f>
        <v>#REF!</v>
      </c>
      <c r="G261" s="34" t="e">
        <f>E261/#REF!*100</f>
        <v>#REF!</v>
      </c>
      <c r="H261" s="35" t="e">
        <f>E261-#REF!</f>
        <v>#REF!</v>
      </c>
      <c r="I261" s="35" t="e">
        <f>E261-#REF!</f>
        <v>#REF!</v>
      </c>
      <c r="J261" s="62"/>
      <c r="K261" s="62"/>
      <c r="L261" s="62"/>
      <c r="M261" s="62"/>
      <c r="N261" s="62"/>
      <c r="O261" s="62"/>
      <c r="P261" s="62"/>
    </row>
    <row r="262" spans="1:16" s="22" customFormat="1" ht="15.75" hidden="1">
      <c r="A262" s="37"/>
      <c r="B262" s="42"/>
      <c r="C262" s="33"/>
      <c r="D262" s="6"/>
      <c r="E262" s="16">
        <f>-E261</f>
        <v>-252000</v>
      </c>
      <c r="F262" s="20" t="e">
        <f>E262/#REF!*100</f>
        <v>#REF!</v>
      </c>
      <c r="G262" s="34" t="e">
        <f>E262/#REF!*100</f>
        <v>#REF!</v>
      </c>
      <c r="H262" s="35" t="e">
        <f>E262-#REF!</f>
        <v>#REF!</v>
      </c>
      <c r="I262" s="35" t="e">
        <f>E262-#REF!</f>
        <v>#REF!</v>
      </c>
      <c r="J262" s="62"/>
      <c r="K262" s="62"/>
      <c r="L262" s="62"/>
      <c r="M262" s="62"/>
      <c r="N262" s="62"/>
      <c r="O262" s="62"/>
      <c r="P262" s="62"/>
    </row>
    <row r="263" spans="1:16" s="22" customFormat="1" ht="15.75">
      <c r="A263" s="37"/>
      <c r="B263" s="39" t="s">
        <v>113</v>
      </c>
      <c r="C263" s="33"/>
      <c r="D263" s="6" t="s">
        <v>115</v>
      </c>
      <c r="E263" s="17">
        <v>200000</v>
      </c>
      <c r="F263" s="20" t="e">
        <f>E263/#REF!*100</f>
        <v>#REF!</v>
      </c>
      <c r="G263" s="34" t="e">
        <f>E263/#REF!*100</f>
        <v>#REF!</v>
      </c>
      <c r="H263" s="35" t="e">
        <f>E263-#REF!</f>
        <v>#REF!</v>
      </c>
      <c r="I263" s="35" t="e">
        <f>E263-#REF!</f>
        <v>#REF!</v>
      </c>
      <c r="J263" s="62"/>
      <c r="K263" s="62"/>
      <c r="L263" s="62"/>
      <c r="M263" s="62"/>
      <c r="N263" s="62"/>
      <c r="O263" s="62"/>
      <c r="P263" s="62"/>
    </row>
    <row r="264" spans="1:16" s="22" customFormat="1" ht="15.75">
      <c r="A264" s="37"/>
      <c r="B264" s="39" t="s">
        <v>55</v>
      </c>
      <c r="C264" s="33"/>
      <c r="D264" s="6" t="s">
        <v>56</v>
      </c>
      <c r="E264" s="17">
        <f>17012.25-1820-1820-1820+447.75</f>
        <v>12000</v>
      </c>
      <c r="F264" s="20" t="e">
        <f>E264/#REF!*100</f>
        <v>#REF!</v>
      </c>
      <c r="G264" s="34" t="e">
        <f>E264/#REF!*100</f>
        <v>#REF!</v>
      </c>
      <c r="H264" s="35" t="e">
        <f>E264-#REF!</f>
        <v>#REF!</v>
      </c>
      <c r="I264" s="35" t="e">
        <f>E264-#REF!</f>
        <v>#REF!</v>
      </c>
      <c r="J264" s="62"/>
      <c r="K264" s="62"/>
      <c r="L264" s="62"/>
      <c r="M264" s="62"/>
      <c r="N264" s="62"/>
      <c r="O264" s="62"/>
      <c r="P264" s="62"/>
    </row>
    <row r="265" spans="1:16" s="53" customFormat="1" ht="15.75">
      <c r="A265" s="37"/>
      <c r="B265" s="39" t="s">
        <v>57</v>
      </c>
      <c r="C265" s="33"/>
      <c r="D265" s="6" t="s">
        <v>58</v>
      </c>
      <c r="E265" s="17">
        <v>40000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  <c r="J265" s="63"/>
      <c r="K265" s="63"/>
      <c r="L265" s="63"/>
      <c r="M265" s="63"/>
      <c r="N265" s="63"/>
      <c r="O265" s="63"/>
      <c r="P265" s="63"/>
    </row>
    <row r="266" spans="1:9" ht="47.25">
      <c r="A266" s="37"/>
      <c r="B266" s="42" t="s">
        <v>174</v>
      </c>
      <c r="C266" s="33" t="s">
        <v>175</v>
      </c>
      <c r="D266" s="6"/>
      <c r="E266" s="16">
        <f>SUM(E268)</f>
        <v>7000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</row>
    <row r="267" spans="1:9" ht="15.75" hidden="1">
      <c r="A267" s="37"/>
      <c r="B267" s="42"/>
      <c r="C267" s="33"/>
      <c r="D267" s="6"/>
      <c r="E267" s="16">
        <f>-E266</f>
        <v>-7000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</row>
    <row r="268" spans="1:16" s="22" customFormat="1" ht="15.75">
      <c r="A268" s="37"/>
      <c r="B268" s="39" t="s">
        <v>62</v>
      </c>
      <c r="C268" s="33"/>
      <c r="D268" s="6" t="s">
        <v>63</v>
      </c>
      <c r="E268" s="17">
        <v>7000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2"/>
      <c r="K268" s="62"/>
      <c r="L268" s="62"/>
      <c r="M268" s="62"/>
      <c r="N268" s="62"/>
      <c r="O268" s="62"/>
      <c r="P268" s="62"/>
    </row>
    <row r="269" spans="1:16" s="22" customFormat="1" ht="15.75">
      <c r="A269" s="37"/>
      <c r="B269" s="42" t="s">
        <v>8</v>
      </c>
      <c r="C269" s="33" t="s">
        <v>45</v>
      </c>
      <c r="D269" s="6"/>
      <c r="E269" s="16">
        <f>SUM(E271:E275)</f>
        <v>1165000</v>
      </c>
      <c r="F269" s="20" t="e">
        <f>E269/#REF!*100</f>
        <v>#REF!</v>
      </c>
      <c r="G269" s="34" t="e">
        <f>E269/#REF!*100</f>
        <v>#REF!</v>
      </c>
      <c r="H269" s="35" t="e">
        <f>E269-#REF!</f>
        <v>#REF!</v>
      </c>
      <c r="I269" s="35" t="e">
        <f>E269-#REF!</f>
        <v>#REF!</v>
      </c>
      <c r="J269" s="62"/>
      <c r="K269" s="62"/>
      <c r="L269" s="62"/>
      <c r="M269" s="62"/>
      <c r="N269" s="62"/>
      <c r="O269" s="62"/>
      <c r="P269" s="62"/>
    </row>
    <row r="270" spans="1:16" s="22" customFormat="1" ht="15.75" hidden="1">
      <c r="A270" s="37"/>
      <c r="B270" s="42"/>
      <c r="C270" s="33"/>
      <c r="D270" s="6"/>
      <c r="E270" s="16">
        <f>-E269</f>
        <v>-1165000</v>
      </c>
      <c r="F270" s="20" t="e">
        <f>E270/#REF!*100</f>
        <v>#REF!</v>
      </c>
      <c r="G270" s="34" t="e">
        <f>E270/#REF!*100</f>
        <v>#REF!</v>
      </c>
      <c r="H270" s="35" t="e">
        <f>E270-#REF!</f>
        <v>#REF!</v>
      </c>
      <c r="I270" s="35" t="e">
        <f>E270-#REF!</f>
        <v>#REF!</v>
      </c>
      <c r="J270" s="62"/>
      <c r="K270" s="62"/>
      <c r="L270" s="62"/>
      <c r="M270" s="62"/>
      <c r="N270" s="62"/>
      <c r="O270" s="62"/>
      <c r="P270" s="62"/>
    </row>
    <row r="271" spans="1:16" s="22" customFormat="1" ht="15.75">
      <c r="A271" s="37"/>
      <c r="B271" s="39" t="s">
        <v>66</v>
      </c>
      <c r="C271" s="33"/>
      <c r="D271" s="6" t="s">
        <v>67</v>
      </c>
      <c r="E271" s="17">
        <v>30000</v>
      </c>
      <c r="F271" s="20" t="e">
        <f>E271/#REF!*100</f>
        <v>#REF!</v>
      </c>
      <c r="G271" s="34" t="e">
        <f>E271/#REF!*100</f>
        <v>#REF!</v>
      </c>
      <c r="H271" s="35" t="e">
        <f>E271-#REF!</f>
        <v>#REF!</v>
      </c>
      <c r="I271" s="35" t="e">
        <f>E271-#REF!</f>
        <v>#REF!</v>
      </c>
      <c r="J271" s="62"/>
      <c r="K271" s="62"/>
      <c r="L271" s="62"/>
      <c r="M271" s="62"/>
      <c r="N271" s="62"/>
      <c r="O271" s="62"/>
      <c r="P271" s="62"/>
    </row>
    <row r="272" spans="1:16" s="22" customFormat="1" ht="15.75">
      <c r="A272" s="37"/>
      <c r="B272" s="39" t="s">
        <v>57</v>
      </c>
      <c r="C272" s="33"/>
      <c r="D272" s="6" t="s">
        <v>58</v>
      </c>
      <c r="E272" s="17">
        <v>300000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  <c r="J272" s="62"/>
      <c r="K272" s="62"/>
      <c r="L272" s="62"/>
      <c r="M272" s="62"/>
      <c r="N272" s="62"/>
      <c r="O272" s="62"/>
      <c r="P272" s="62"/>
    </row>
    <row r="273" spans="1:9" ht="31.5">
      <c r="A273" s="37"/>
      <c r="B273" s="39" t="s">
        <v>176</v>
      </c>
      <c r="C273" s="33"/>
      <c r="D273" s="6" t="s">
        <v>75</v>
      </c>
      <c r="E273" s="17">
        <v>7000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</row>
    <row r="274" spans="1:9" ht="15.75">
      <c r="A274" s="37"/>
      <c r="B274" s="39" t="s">
        <v>62</v>
      </c>
      <c r="C274" s="33"/>
      <c r="D274" s="6" t="s">
        <v>63</v>
      </c>
      <c r="E274" s="17">
        <v>70000</v>
      </c>
      <c r="F274" s="20" t="e">
        <f>E274/#REF!*100</f>
        <v>#REF!</v>
      </c>
      <c r="G274" s="34" t="e">
        <f>E274/#REF!*100</f>
        <v>#REF!</v>
      </c>
      <c r="H274" s="35" t="e">
        <f>E274-#REF!</f>
        <v>#REF!</v>
      </c>
      <c r="I274" s="35" t="e">
        <f>E274-#REF!</f>
        <v>#REF!</v>
      </c>
    </row>
    <row r="275" spans="1:16" s="44" customFormat="1" ht="31.5">
      <c r="A275" s="43"/>
      <c r="B275" s="39" t="s">
        <v>59</v>
      </c>
      <c r="C275" s="33"/>
      <c r="D275" s="6" t="s">
        <v>60</v>
      </c>
      <c r="E275" s="17">
        <f>25000+50000+200000+200000+70000+70000+70000+73000</f>
        <v>758000</v>
      </c>
      <c r="F275" s="17">
        <f>25000+50000+200000+200000+64990+64990+64990+67990</f>
        <v>737960</v>
      </c>
      <c r="G275" s="17">
        <f>25000+50000+200000+200000+64990+64990+64990+67990</f>
        <v>737960</v>
      </c>
      <c r="H275" s="17">
        <f>25000+50000+200000+200000+64990+64990+64990+67990</f>
        <v>737960</v>
      </c>
      <c r="I275" s="17">
        <f>25000+50000+200000+200000+64990+64990+64990+67990</f>
        <v>737960</v>
      </c>
      <c r="J275" s="17"/>
      <c r="K275" s="61"/>
      <c r="L275" s="61"/>
      <c r="M275" s="61"/>
      <c r="N275" s="61"/>
      <c r="O275" s="61"/>
      <c r="P275" s="61"/>
    </row>
    <row r="276" spans="1:9" ht="31.5">
      <c r="A276" s="45" t="s">
        <v>177</v>
      </c>
      <c r="B276" s="52" t="s">
        <v>178</v>
      </c>
      <c r="C276" s="47"/>
      <c r="D276" s="48"/>
      <c r="E276" s="18">
        <f>E278+E281</f>
        <v>840000</v>
      </c>
      <c r="F276" s="20" t="e">
        <f>E276/#REF!*100</f>
        <v>#REF!</v>
      </c>
      <c r="G276" s="34" t="e">
        <f>E276/#REF!*100</f>
        <v>#REF!</v>
      </c>
      <c r="H276" s="35" t="e">
        <f>E276-#REF!</f>
        <v>#REF!</v>
      </c>
      <c r="I276" s="35" t="e">
        <f>E276-#REF!</f>
        <v>#REF!</v>
      </c>
    </row>
    <row r="277" spans="1:9" ht="15.75" hidden="1">
      <c r="A277" s="36"/>
      <c r="B277" s="52"/>
      <c r="C277" s="47"/>
      <c r="D277" s="48"/>
      <c r="E277" s="18">
        <f>-E276</f>
        <v>-840000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</row>
    <row r="278" spans="1:16" s="22" customFormat="1" ht="31.5">
      <c r="A278" s="37"/>
      <c r="B278" s="42" t="s">
        <v>179</v>
      </c>
      <c r="C278" s="33" t="s">
        <v>180</v>
      </c>
      <c r="D278" s="6"/>
      <c r="E278" s="16">
        <f>SUM(E280:E280)</f>
        <v>830000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  <c r="J278" s="62"/>
      <c r="K278" s="62"/>
      <c r="L278" s="62"/>
      <c r="M278" s="62"/>
      <c r="N278" s="62"/>
      <c r="O278" s="62"/>
      <c r="P278" s="62"/>
    </row>
    <row r="279" spans="1:16" s="22" customFormat="1" ht="15.75" hidden="1">
      <c r="A279" s="37"/>
      <c r="B279" s="42"/>
      <c r="C279" s="33"/>
      <c r="D279" s="6"/>
      <c r="E279" s="16">
        <f>-E278</f>
        <v>-830000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  <c r="J279" s="62"/>
      <c r="K279" s="62"/>
      <c r="L279" s="62"/>
      <c r="M279" s="62"/>
      <c r="N279" s="62"/>
      <c r="O279" s="62"/>
      <c r="P279" s="62"/>
    </row>
    <row r="280" spans="1:9" ht="31.5">
      <c r="A280" s="37"/>
      <c r="B280" s="39" t="s">
        <v>181</v>
      </c>
      <c r="C280" s="33"/>
      <c r="D280" s="6" t="s">
        <v>182</v>
      </c>
      <c r="E280" s="17">
        <f>830783-783</f>
        <v>830000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</row>
    <row r="281" spans="1:9" ht="31.5">
      <c r="A281" s="37"/>
      <c r="B281" s="42" t="s">
        <v>183</v>
      </c>
      <c r="C281" s="33" t="s">
        <v>184</v>
      </c>
      <c r="D281" s="6"/>
      <c r="E281" s="16">
        <f>SUM(E283:E283)</f>
        <v>10000</v>
      </c>
      <c r="F281" s="20" t="e">
        <f>E281/#REF!*100</f>
        <v>#REF!</v>
      </c>
      <c r="G281" s="34" t="e">
        <f>E281/#REF!*100</f>
        <v>#REF!</v>
      </c>
      <c r="H281" s="35" t="e">
        <f>E281-#REF!</f>
        <v>#REF!</v>
      </c>
      <c r="I281" s="35" t="e">
        <f>E281-#REF!</f>
        <v>#REF!</v>
      </c>
    </row>
    <row r="282" spans="1:9" ht="15.75" hidden="1">
      <c r="A282" s="37"/>
      <c r="B282" s="42"/>
      <c r="C282" s="33"/>
      <c r="D282" s="6"/>
      <c r="E282" s="16">
        <f>-E281</f>
        <v>-10000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</row>
    <row r="283" spans="1:9" ht="78.75">
      <c r="A283" s="37"/>
      <c r="B283" s="39" t="s">
        <v>185</v>
      </c>
      <c r="C283" s="33"/>
      <c r="D283" s="6" t="s">
        <v>186</v>
      </c>
      <c r="E283" s="17">
        <v>10000</v>
      </c>
      <c r="F283" s="20" t="e">
        <f>E283/#REF!*100</f>
        <v>#REF!</v>
      </c>
      <c r="G283" s="34" t="e">
        <f>E283/#REF!*100</f>
        <v>#REF!</v>
      </c>
      <c r="H283" s="35" t="e">
        <f>E283-#REF!</f>
        <v>#REF!</v>
      </c>
      <c r="I283" s="35" t="e">
        <f>E283-#REF!</f>
        <v>#REF!</v>
      </c>
    </row>
    <row r="284" spans="1:9" ht="15.75">
      <c r="A284" s="31" t="s">
        <v>187</v>
      </c>
      <c r="B284" s="51" t="s">
        <v>188</v>
      </c>
      <c r="C284" s="33"/>
      <c r="D284" s="6"/>
      <c r="E284" s="13">
        <f>E286+E291</f>
        <v>161000</v>
      </c>
      <c r="F284" s="20" t="e">
        <f>E284/#REF!*100</f>
        <v>#REF!</v>
      </c>
      <c r="G284" s="34" t="e">
        <f>E284/#REF!*100</f>
        <v>#REF!</v>
      </c>
      <c r="H284" s="35" t="e">
        <f>E284-#REF!</f>
        <v>#REF!</v>
      </c>
      <c r="I284" s="35" t="e">
        <f>E284-#REF!</f>
        <v>#REF!</v>
      </c>
    </row>
    <row r="285" spans="1:9" ht="15.75" hidden="1">
      <c r="A285" s="36"/>
      <c r="B285" s="51"/>
      <c r="C285" s="33"/>
      <c r="D285" s="6"/>
      <c r="E285" s="13">
        <f>-E284</f>
        <v>-161000</v>
      </c>
      <c r="F285" s="20" t="e">
        <f>E285/#REF!*100</f>
        <v>#REF!</v>
      </c>
      <c r="G285" s="34" t="e">
        <f>E285/#REF!*100</f>
        <v>#REF!</v>
      </c>
      <c r="H285" s="35" t="e">
        <f>E285-#REF!</f>
        <v>#REF!</v>
      </c>
      <c r="I285" s="35" t="e">
        <f>E285-#REF!</f>
        <v>#REF!</v>
      </c>
    </row>
    <row r="286" spans="1:16" s="22" customFormat="1" ht="15.75">
      <c r="A286" s="37"/>
      <c r="B286" s="42" t="s">
        <v>189</v>
      </c>
      <c r="C286" s="33" t="s">
        <v>190</v>
      </c>
      <c r="D286" s="6"/>
      <c r="E286" s="16">
        <f>SUM(E288:E290)</f>
        <v>28000</v>
      </c>
      <c r="F286" s="20" t="e">
        <f>E286/#REF!*100</f>
        <v>#REF!</v>
      </c>
      <c r="G286" s="34" t="e">
        <f>E286/#REF!*100</f>
        <v>#REF!</v>
      </c>
      <c r="H286" s="35" t="e">
        <f>E286-#REF!</f>
        <v>#REF!</v>
      </c>
      <c r="I286" s="35" t="e">
        <f>E286-#REF!</f>
        <v>#REF!</v>
      </c>
      <c r="J286" s="62"/>
      <c r="K286" s="62"/>
      <c r="L286" s="62"/>
      <c r="M286" s="62"/>
      <c r="N286" s="62"/>
      <c r="O286" s="62"/>
      <c r="P286" s="62"/>
    </row>
    <row r="287" spans="1:16" s="22" customFormat="1" ht="15.75" hidden="1">
      <c r="A287" s="37"/>
      <c r="B287" s="42"/>
      <c r="C287" s="33"/>
      <c r="D287" s="6"/>
      <c r="E287" s="16">
        <f>-E286</f>
        <v>-28000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  <c r="J287" s="62"/>
      <c r="K287" s="62"/>
      <c r="L287" s="62"/>
      <c r="M287" s="62"/>
      <c r="N287" s="62"/>
      <c r="O287" s="62"/>
      <c r="P287" s="62"/>
    </row>
    <row r="288" spans="1:16" s="22" customFormat="1" ht="15.75">
      <c r="A288" s="37"/>
      <c r="B288" s="39" t="s">
        <v>66</v>
      </c>
      <c r="C288" s="33"/>
      <c r="D288" s="6" t="s">
        <v>67</v>
      </c>
      <c r="E288" s="17">
        <v>10000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  <c r="J288" s="62"/>
      <c r="K288" s="62"/>
      <c r="L288" s="62"/>
      <c r="M288" s="62"/>
      <c r="N288" s="62"/>
      <c r="O288" s="62"/>
      <c r="P288" s="62"/>
    </row>
    <row r="289" spans="1:16" s="22" customFormat="1" ht="15.75">
      <c r="A289" s="37"/>
      <c r="B289" s="39" t="s">
        <v>113</v>
      </c>
      <c r="C289" s="33"/>
      <c r="D289" s="6" t="s">
        <v>115</v>
      </c>
      <c r="E289" s="17">
        <v>8000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  <c r="J289" s="62"/>
      <c r="K289" s="62"/>
      <c r="L289" s="62"/>
      <c r="M289" s="62"/>
      <c r="N289" s="62"/>
      <c r="O289" s="62"/>
      <c r="P289" s="62"/>
    </row>
    <row r="290" spans="1:16" s="22" customFormat="1" ht="15.75">
      <c r="A290" s="37"/>
      <c r="B290" s="39" t="s">
        <v>57</v>
      </c>
      <c r="C290" s="33"/>
      <c r="D290" s="6" t="s">
        <v>58</v>
      </c>
      <c r="E290" s="17">
        <v>10000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  <c r="J290" s="62"/>
      <c r="K290" s="62"/>
      <c r="L290" s="62"/>
      <c r="M290" s="62"/>
      <c r="N290" s="62"/>
      <c r="O290" s="62"/>
      <c r="P290" s="62"/>
    </row>
    <row r="291" spans="1:16" s="22" customFormat="1" ht="15.75">
      <c r="A291" s="37"/>
      <c r="B291" s="42" t="s">
        <v>8</v>
      </c>
      <c r="C291" s="33" t="s">
        <v>191</v>
      </c>
      <c r="D291" s="6"/>
      <c r="E291" s="16">
        <f>SUM(E293:E298)</f>
        <v>133000</v>
      </c>
      <c r="F291" s="20" t="e">
        <f>E291/#REF!*100</f>
        <v>#REF!</v>
      </c>
      <c r="G291" s="34" t="e">
        <f>E291/#REF!*100</f>
        <v>#REF!</v>
      </c>
      <c r="H291" s="35" t="e">
        <f>E291-#REF!</f>
        <v>#REF!</v>
      </c>
      <c r="I291" s="35" t="e">
        <f>E291-#REF!</f>
        <v>#REF!</v>
      </c>
      <c r="J291" s="62"/>
      <c r="K291" s="62"/>
      <c r="L291" s="62"/>
      <c r="M291" s="62"/>
      <c r="N291" s="62"/>
      <c r="O291" s="62"/>
      <c r="P291" s="62"/>
    </row>
    <row r="292" spans="1:16" s="22" customFormat="1" ht="15.75" hidden="1">
      <c r="A292" s="37"/>
      <c r="B292" s="42"/>
      <c r="C292" s="33"/>
      <c r="D292" s="6"/>
      <c r="E292" s="16">
        <f>-E291</f>
        <v>-133000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  <c r="J292" s="62"/>
      <c r="K292" s="62"/>
      <c r="L292" s="62"/>
      <c r="M292" s="62"/>
      <c r="N292" s="62"/>
      <c r="O292" s="62"/>
      <c r="P292" s="62"/>
    </row>
    <row r="293" spans="1:9" ht="47.25">
      <c r="A293" s="37"/>
      <c r="B293" s="39" t="s">
        <v>192</v>
      </c>
      <c r="C293" s="33"/>
      <c r="D293" s="6" t="s">
        <v>193</v>
      </c>
      <c r="E293" s="17">
        <v>65000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</row>
    <row r="294" spans="1:9" ht="89.25" customHeight="1">
      <c r="A294" s="37"/>
      <c r="B294" s="39" t="s">
        <v>194</v>
      </c>
      <c r="C294" s="33"/>
      <c r="D294" s="6" t="s">
        <v>195</v>
      </c>
      <c r="E294" s="17">
        <f>18000+15000</f>
        <v>33000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</row>
    <row r="295" spans="1:9" ht="15.75">
      <c r="A295" s="37"/>
      <c r="B295" s="39" t="s">
        <v>106</v>
      </c>
      <c r="C295" s="33"/>
      <c r="D295" s="6" t="s">
        <v>107</v>
      </c>
      <c r="E295" s="17">
        <v>4000</v>
      </c>
      <c r="F295" s="20" t="e">
        <f>E295/#REF!*100</f>
        <v>#REF!</v>
      </c>
      <c r="G295" s="34" t="e">
        <f>E295/#REF!*100</f>
        <v>#REF!</v>
      </c>
      <c r="H295" s="35" t="e">
        <f>E295-#REF!</f>
        <v>#REF!</v>
      </c>
      <c r="I295" s="35" t="e">
        <f>E295-#REF!</f>
        <v>#REF!</v>
      </c>
    </row>
    <row r="296" spans="1:9" ht="15.75">
      <c r="A296" s="37"/>
      <c r="B296" s="39" t="s">
        <v>84</v>
      </c>
      <c r="C296" s="33"/>
      <c r="D296" s="6" t="s">
        <v>85</v>
      </c>
      <c r="E296" s="17">
        <v>1500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</row>
    <row r="297" spans="1:9" ht="15.75">
      <c r="A297" s="37"/>
      <c r="B297" s="39" t="s">
        <v>66</v>
      </c>
      <c r="C297" s="33"/>
      <c r="D297" s="6" t="s">
        <v>67</v>
      </c>
      <c r="E297" s="17">
        <f>25500-12000+7000</f>
        <v>20500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</row>
    <row r="298" spans="1:9" ht="15.75">
      <c r="A298" s="37"/>
      <c r="B298" s="39" t="s">
        <v>57</v>
      </c>
      <c r="C298" s="33"/>
      <c r="D298" s="6" t="s">
        <v>58</v>
      </c>
      <c r="E298" s="17">
        <f>5000+4000</f>
        <v>9000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</row>
    <row r="299" spans="1:9" ht="27" customHeight="1">
      <c r="A299" s="54" t="s">
        <v>46</v>
      </c>
      <c r="B299" s="55"/>
      <c r="C299" s="5"/>
      <c r="D299" s="5"/>
      <c r="E299" s="59">
        <f>SUM(E11:E298)</f>
        <v>11502669</v>
      </c>
      <c r="F299" s="20" t="e">
        <f>E299/#REF!*100</f>
        <v>#REF!</v>
      </c>
      <c r="G299" s="34" t="e">
        <f>E299/#REF!*100</f>
        <v>#REF!</v>
      </c>
      <c r="H299" s="35" t="e">
        <f>E299-#REF!</f>
        <v>#REF!</v>
      </c>
      <c r="I299" s="35" t="e">
        <f>E299-#REF!</f>
        <v>#REF!</v>
      </c>
    </row>
    <row r="301" spans="4:5" ht="15.75">
      <c r="D301" s="4" t="s">
        <v>203</v>
      </c>
      <c r="E301" s="14">
        <f>E11+E22+E34+E47+E59+E126+E134+E185+E193+E198+E204+E223+E248+E253+E276+E284</f>
        <v>11502669</v>
      </c>
    </row>
    <row r="302" ht="15.75">
      <c r="E302" s="14">
        <f>E299-E301</f>
        <v>0</v>
      </c>
    </row>
    <row r="304" spans="5:7" ht="15.75">
      <c r="E304" s="21"/>
      <c r="F304" s="8"/>
      <c r="G304" s="12"/>
    </row>
    <row r="316" ht="15.75">
      <c r="P316" s="56"/>
    </row>
  </sheetData>
  <sheetProtection formatCells="0" formatColumns="0" formatRows="0" insertColumns="0" deleteColumns="0" deleteRows="0"/>
  <printOptions horizontalCentered="1"/>
  <pageMargins left="0.5118110236220472" right="0.31496062992125984" top="0.3937007874015748" bottom="0.3937007874015748" header="0.1968503937007874" footer="0.1968503937007874"/>
  <pageSetup horizontalDpi="600" verticalDpi="600" orientation="portrait" paperSize="9" r:id="rId1"/>
  <headerFooter alignWithMargins="0">
    <oddFooter>&amp;R&amp;P</oddFooter>
  </headerFooter>
  <rowBreaks count="6" manualBreakCount="6">
    <brk id="51" max="7" man="1"/>
    <brk id="91" max="7" man="1"/>
    <brk id="144" max="7" man="1"/>
    <brk id="184" max="7" man="1"/>
    <brk id="231" max="7" man="1"/>
    <brk id="2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2009-01-29T13:54:29Z</cp:lastPrinted>
  <dcterms:created xsi:type="dcterms:W3CDTF">2008-02-29T13:00:19Z</dcterms:created>
  <dcterms:modified xsi:type="dcterms:W3CDTF">2009-01-29T13:55:29Z</dcterms:modified>
  <cp:category/>
  <cp:version/>
  <cp:contentType/>
  <cp:contentStatus/>
</cp:coreProperties>
</file>