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firstSheet="1" activeTab="2"/>
  </bookViews>
  <sheets>
    <sheet name="Arkusz3" sheetId="1" state="hidden" r:id="rId1"/>
    <sheet name="Wydatki Budżetowe " sheetId="2" r:id="rId2"/>
    <sheet name="Wydatki Budżetowe-druk" sheetId="3" r:id="rId3"/>
  </sheets>
  <definedNames>
    <definedName name="_xlnm.Print_Area" localSheetId="1">'Wydatki Budżetowe '!$A$1:$G$309</definedName>
    <definedName name="_xlnm.Print_Area" localSheetId="2">'Wydatki Budżetowe-druk'!$A$1:$G$309</definedName>
    <definedName name="Z_5EC75725_E357_42F6_85CF_19E5F3419F6E_.wvu.Cols" localSheetId="1" hidden="1">'Wydatki Budżetowe '!$H:$M</definedName>
    <definedName name="Z_5EC75725_E357_42F6_85CF_19E5F3419F6E_.wvu.Cols" localSheetId="2" hidden="1">'Wydatki Budżetowe-druk'!$H:$M</definedName>
    <definedName name="Z_5EC75725_E357_42F6_85CF_19E5F3419F6E_.wvu.FilterData" localSheetId="1" hidden="1">'Wydatki Budżetowe '!$B$16:$B$38</definedName>
    <definedName name="Z_5EC75725_E357_42F6_85CF_19E5F3419F6E_.wvu.FilterData" localSheetId="2" hidden="1">'Wydatki Budżetowe-druk'!$B$16:$B$38</definedName>
    <definedName name="Z_5EC75725_E357_42F6_85CF_19E5F3419F6E_.wvu.PrintArea" localSheetId="1" hidden="1">'Wydatki Budżetowe '!$A$1:$M$309</definedName>
    <definedName name="Z_5EC75725_E357_42F6_85CF_19E5F3419F6E_.wvu.PrintArea" localSheetId="2" hidden="1">'Wydatki Budżetowe-druk'!$A$1:$M$309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'!$98:$98,'Wydatki Budżetowe '!$122:$122,'Wydatki Budżetowe '!$125:$125,'Wydatki Budżetowe '!$130:$130,'Wydatki Budżetowe '!$132:$132,'Wydatki Budżetowe '!$138:$138,'Wydatki Budżetowe '!$140:$140,'Wydatki Budżetowe '!$148:$148,'Wydatki Budżetowe '!$159:$159,'Wydatki Budżetowe '!$181:$181,'Wydatki Budżetowe '!$185:$185,'Wydatki Budżetowe '!$187:$187,'Wydatki Budżetowe '!$193:$193,'Wydatki Budżetowe '!$195:$195,'Wydatki Budżetowe '!$198:$198,'Wydatki Budżetowe '!$200:$200,'Wydatki Budżetowe '!$204:$204,'Wydatki Budżetowe '!$206:$206,'Wydatki Budżetowe '!#REF!,'Wydatki Budżetowe '!#REF!,'Wydatki Budżetowe '!#REF!,'Wydatki Budżetowe '!$209:$209,'Wydatki Budżetowe '!#REF!,'Wydatki Budżetowe '!#REF!,'Wydatki Budżetowe '!#REF!,'Wydatki Budżetowe '!$217:$217,'Wydatki Budżetowe '!$223:$223,'Wydatki Budżetowe '!$225:$225,'Wydatki Budżetowe '!$228:$228,'Wydatki Budżetowe '!$232:$232,'Wydatki Budżetowe '!$245:$245,'Wydatki Budżetowe '!$248:$248,'Wydatki Budżetowe '!#REF!,'Wydatki Budżetowe '!#REF!,'Wydatki Budżetowe '!#REF!,'Wydatki Budżetowe '!#REF!,'Wydatki Budżetowe '!#REF!,'Wydatki Budżetowe '!$250:$250,'Wydatki Budżetowe '!#REF!,'Wydatki Budżetowe '!#REF!,'Wydatki Budżetowe '!#REF!,'Wydatki Budżetowe '!#REF!,'Wydatki Budżetowe '!#REF!,'Wydatki Budżetowe '!$253:$253,'Wydatki Budżetowe '!#REF!,'Wydatki Budżetowe '!$255:$255,'Wydatki Budżetowe '!#REF!,'Wydatki Budżetowe '!#REF!,'Wydatki Budżetowe '!$258:$258,'Wydatki Budżetowe '!$260:$260,'Wydatki Budżetowe '!$263:$263,'Wydatki Budżetowe '!$266:$266,'Wydatki Budżetowe '!#REF!,'Wydatki Budżetowe '!$271:$271,'Wydatki Budżetowe '!$274:$274,'Wydatki Budżetowe '!$282:$282,'Wydatki Budżetowe '!$284:$284,'Wydatki Budżetowe '!$287:$287,'Wydatki Budżetowe '!$290:$290,'Wydatki Budżetowe '!$294:$294,'Wydatki Budżetowe '!$296:$296,'Wydatki Budżetowe '!$302:$302</definedName>
    <definedName name="Z_5EC75725_E357_42F6_85CF_19E5F3419F6E_.wvu.Rows" localSheetId="2" hidden="1">'Wydatki Budżetowe-druk'!$17:$17,'Wydatki Budżetowe-druk'!$19:$19,'Wydatki Budżetowe-druk'!$22:$22,'Wydatki Budżetowe-druk'!$28:$28,'Wydatki Budżetowe-druk'!$30:$30,'Wydatki Budżetowe-druk'!$34:$34,'Wydatki Budżetowe-druk'!$40:$40,'Wydatki Budżetowe-druk'!$42:$42,'Wydatki Budżetowe-druk'!$47:$47,'Wydatki Budżetowe-druk'!$53:$53,'Wydatki Budżetowe-druk'!$55:$55,'Wydatki Budżetowe-druk'!$58:$58,'Wydatki Budżetowe-druk'!$62:$62,'Wydatki Budżetowe-druk'!$65:$65,'Wydatki Budżetowe-druk'!$67:$67,'Wydatki Budżetowe-druk'!$84:$84,'Wydatki Budżetowe-druk'!$87:$87,'Wydatki Budżetowe-druk'!$98:$98,'Wydatki Budżetowe-druk'!$122:$122,'Wydatki Budżetowe-druk'!$125:$125,'Wydatki Budżetowe-druk'!$130:$130,'Wydatki Budżetowe-druk'!$132:$132,'Wydatki Budżetowe-druk'!$138:$138,'Wydatki Budżetowe-druk'!$140:$140,'Wydatki Budżetowe-druk'!$148:$148,'Wydatki Budżetowe-druk'!$159:$159,'Wydatki Budżetowe-druk'!$181:$181,'Wydatki Budżetowe-druk'!$185:$185,'Wydatki Budżetowe-druk'!$187:$187,'Wydatki Budżetowe-druk'!$193:$193,'Wydatki Budżetowe-druk'!$195:$195,'Wydatki Budżetowe-druk'!$198:$198,'Wydatki Budżetowe-druk'!$200:$200,'Wydatki Budżetowe-druk'!$204:$204,'Wydatki Budżetowe-druk'!$206:$206,'Wydatki Budżetowe-druk'!#REF!,'Wydatki Budżetowe-druk'!#REF!,'Wydatki Budżetowe-druk'!#REF!,'Wydatki Budżetowe-druk'!$209:$209,'Wydatki Budżetowe-druk'!#REF!,'Wydatki Budżetowe-druk'!#REF!,'Wydatki Budżetowe-druk'!#REF!,'Wydatki Budżetowe-druk'!$217:$217,'Wydatki Budżetowe-druk'!$223:$223,'Wydatki Budżetowe-druk'!$225:$225,'Wydatki Budżetowe-druk'!$228:$228,'Wydatki Budżetowe-druk'!$232:$232,'Wydatki Budżetowe-druk'!$245:$245,'Wydatki Budżetowe-druk'!$248:$248,'Wydatki Budżetowe-druk'!#REF!,'Wydatki Budżetowe-druk'!#REF!,'Wydatki Budżetowe-druk'!#REF!,'Wydatki Budżetowe-druk'!#REF!,'Wydatki Budżetowe-druk'!#REF!,'Wydatki Budżetowe-druk'!$250:$250,'Wydatki Budżetowe-druk'!#REF!,'Wydatki Budżetowe-druk'!#REF!,'Wydatki Budżetowe-druk'!#REF!,'Wydatki Budżetowe-druk'!#REF!,'Wydatki Budżetowe-druk'!#REF!,'Wydatki Budżetowe-druk'!$253:$253,'Wydatki Budżetowe-druk'!#REF!,'Wydatki Budżetowe-druk'!$255:$255,'Wydatki Budżetowe-druk'!#REF!,'Wydatki Budżetowe-druk'!#REF!,'Wydatki Budżetowe-druk'!$258:$258,'Wydatki Budżetowe-druk'!$260:$260,'Wydatki Budżetowe-druk'!$263:$263,'Wydatki Budżetowe-druk'!$266:$266,'Wydatki Budżetowe-druk'!#REF!,'Wydatki Budżetowe-druk'!$271:$271,'Wydatki Budżetowe-druk'!$274:$274,'Wydatki Budżetowe-druk'!$282:$282,'Wydatki Budżetowe-druk'!$284:$284,'Wydatki Budżetowe-druk'!$287:$287,'Wydatki Budżetowe-druk'!$290:$290,'Wydatki Budżetowe-druk'!$294:$294,'Wydatki Budżetowe-druk'!$296:$296,'Wydatki Budżetowe-druk'!$302:$302</definedName>
  </definedNames>
  <calcPr fullCalcOnLoad="1"/>
</workbook>
</file>

<file path=xl/sharedStrings.xml><?xml version="1.0" encoding="utf-8"?>
<sst xmlns="http://schemas.openxmlformats.org/spreadsheetml/2006/main" count="966" uniqueCount="226">
  <si>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</si>
  <si>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</si>
  <si>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</si>
  <si>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</si>
  <si>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</si>
  <si>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</si>
  <si>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</si>
  <si>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</si>
  <si>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</si>
  <si>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</si>
  <si>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</si>
  <si>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</si>
  <si>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</si>
  <si>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</si>
  <si>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</si>
  <si>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</si>
  <si>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</si>
  <si>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</si>
  <si>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</si>
  <si>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</si>
  <si>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</si>
  <si>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</si>
  <si>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</si>
  <si>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</si>
  <si>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</si>
  <si>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</si>
  <si>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</si>
  <si>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</si>
  <si>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</si>
  <si>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</si>
  <si>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</si>
  <si>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</si>
  <si>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</si>
  <si>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</si>
  <si>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</si>
  <si>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Pozostałe odsetki</t>
  </si>
  <si>
    <t>801</t>
  </si>
  <si>
    <t>OŚWIATA I WYCHOWANIE</t>
  </si>
  <si>
    <t>Szkoły podstawowe</t>
  </si>
  <si>
    <t>80101</t>
  </si>
  <si>
    <t>80195</t>
  </si>
  <si>
    <t>852</t>
  </si>
  <si>
    <t>POMOC SPOŁECZNA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</si>
  <si>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</si>
  <si>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</si>
  <si>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</si>
  <si>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</si>
  <si>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</si>
  <si>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</si>
  <si>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</si>
  <si>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</si>
  <si>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Załącznik nr 1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</si>
  <si>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</si>
  <si>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</si>
  <si>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</si>
  <si>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</si>
  <si>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</si>
  <si>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</si>
  <si>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</si>
  <si>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</si>
  <si>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</si>
  <si>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</si>
  <si>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</si>
  <si>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</si>
  <si>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</si>
  <si>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</si>
  <si>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</si>
  <si>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</si>
  <si>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</si>
  <si>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</si>
  <si>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</si>
  <si>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</si>
  <si>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</si>
  <si>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</si>
  <si>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</si>
  <si>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</si>
  <si>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</si>
  <si>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</si>
  <si>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</si>
  <si>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</si>
  <si>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</si>
  <si>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</si>
  <si>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</si>
  <si>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</si>
  <si>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</si>
  <si>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</si>
  <si>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</si>
  <si>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</si>
  <si>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</si>
  <si>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</si>
  <si>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</si>
  <si>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</si>
  <si>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</si>
  <si>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</si>
  <si>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</si>
  <si>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</si>
  <si>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</si>
  <si>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</si>
  <si>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</si>
  <si>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</si>
  <si>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</si>
  <si>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</si>
  <si>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</si>
  <si>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</si>
  <si>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</si>
  <si>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</si>
  <si>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</si>
  <si>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</si>
  <si>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</si>
  <si>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</si>
  <si>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</si>
  <si>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</si>
  <si>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</si>
  <si>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</si>
  <si>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</si>
  <si>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</si>
  <si>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</si>
  <si>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</si>
  <si>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</si>
  <si>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</si>
  <si>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</si>
  <si>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</si>
  <si>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</si>
  <si>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</si>
  <si>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</si>
  <si>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</si>
  <si>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</si>
  <si>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</si>
  <si>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</si>
  <si>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</si>
  <si>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</si>
  <si>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</si>
  <si>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</si>
  <si>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</si>
  <si>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</si>
  <si>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</si>
  <si>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</si>
  <si>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</si>
  <si>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</si>
  <si>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</si>
  <si>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</si>
  <si>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</si>
  <si>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</si>
  <si>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</si>
  <si>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</si>
  <si>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</si>
  <si>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</si>
  <si>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</si>
  <si>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</si>
  <si>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</si>
  <si>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</si>
  <si>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</si>
  <si>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</si>
  <si>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</si>
  <si>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</si>
  <si>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</si>
  <si>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</si>
  <si>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</si>
  <si>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</si>
  <si>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</si>
  <si>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</si>
  <si>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</si>
  <si>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</si>
  <si>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</si>
  <si>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</si>
  <si>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</si>
  <si>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</si>
  <si>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</si>
  <si>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</si>
  <si>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</si>
  <si>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</si>
  <si>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</si>
  <si>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</si>
  <si>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</si>
  <si>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Powiatowe centra pomocy rodzinie</t>
  </si>
  <si>
    <t>85218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</si>
  <si>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</si>
  <si>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</si>
  <si>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</si>
  <si>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</si>
  <si>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</si>
  <si>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</si>
  <si>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</si>
  <si>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</si>
  <si>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</si>
  <si>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</si>
  <si>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</si>
  <si>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</si>
  <si>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</si>
  <si>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</si>
  <si>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</si>
  <si>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</si>
  <si>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</si>
  <si>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</si>
  <si>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</si>
  <si>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</si>
  <si>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</si>
  <si>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</si>
  <si>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</si>
  <si>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</si>
  <si>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</si>
  <si>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</si>
  <si>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</si>
  <si>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</si>
  <si>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</si>
  <si>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</si>
  <si>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</si>
  <si>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</si>
  <si>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 xml:space="preserve">Plan na 2008 po zmianie </t>
  </si>
  <si>
    <t xml:space="preserve">do wykonania </t>
  </si>
  <si>
    <t>Plan przed zmianą</t>
  </si>
  <si>
    <t>Różnica</t>
  </si>
  <si>
    <t>4580</t>
  </si>
  <si>
    <t>WYDATKI BUDŻETU MIASTA I GMINY OKONEK W 2008 ROKU</t>
  </si>
  <si>
    <t xml:space="preserve">Wykonanie na 31.08.2008 r. </t>
  </si>
  <si>
    <t>Różne jednostki obsługi gospodarki mieszkaniowej i komunalnej</t>
  </si>
  <si>
    <t>75095</t>
  </si>
  <si>
    <t>4176</t>
  </si>
  <si>
    <t>4216</t>
  </si>
  <si>
    <t>4416</t>
  </si>
  <si>
    <t>Burmistrza Okonka</t>
  </si>
  <si>
    <t>z dnia 30 pażdziernika 2008 roku</t>
  </si>
  <si>
    <t>do zarządzenia  nr 58/2008</t>
  </si>
  <si>
    <t>Zmiana 7.10.2008 r.</t>
  </si>
  <si>
    <t>75404</t>
  </si>
  <si>
    <t>Komendy Wojewódzkie Policji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</si>
</sst>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1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6"/>
        <bgColor indexed="9"/>
      </patternFill>
    </fill>
    <fill>
      <patternFill patternType="lightDown">
        <fgColor indexed="26"/>
        <bgColor indexed="50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Continuous" vertical="center"/>
    </xf>
    <xf numFmtId="4" fontId="4" fillId="5" borderId="1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/>
    </xf>
    <xf numFmtId="4" fontId="4" fillId="4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right" vertical="center"/>
    </xf>
    <xf numFmtId="4" fontId="2" fillId="4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4" fontId="2" fillId="2" borderId="0" xfId="0" applyNumberFormat="1" applyFont="1" applyFill="1" applyAlignment="1">
      <alignment/>
    </xf>
    <xf numFmtId="0" fontId="5" fillId="0" borderId="0" xfId="0" applyFont="1" applyFill="1" applyAlignment="1">
      <alignment horizontal="centerContinuous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9" fontId="4" fillId="2" borderId="3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5" fillId="7" borderId="1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right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7" borderId="2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173" fontId="2" fillId="2" borderId="0" xfId="0" applyNumberFormat="1" applyFont="1" applyFill="1" applyAlignment="1">
      <alignment/>
    </xf>
    <xf numFmtId="173" fontId="2" fillId="2" borderId="0" xfId="0" applyNumberFormat="1" applyFont="1" applyFill="1" applyAlignment="1">
      <alignment horizontal="center"/>
    </xf>
    <xf numFmtId="173" fontId="7" fillId="8" borderId="0" xfId="0" applyNumberFormat="1" applyFont="1" applyFill="1" applyAlignment="1">
      <alignment/>
    </xf>
    <xf numFmtId="173" fontId="5" fillId="2" borderId="0" xfId="0" applyNumberFormat="1" applyFont="1" applyFill="1" applyAlignment="1">
      <alignment horizontal="center"/>
    </xf>
    <xf numFmtId="173" fontId="4" fillId="6" borderId="0" xfId="0" applyNumberFormat="1" applyFont="1" applyFill="1" applyAlignment="1">
      <alignment/>
    </xf>
    <xf numFmtId="173" fontId="4" fillId="6" borderId="0" xfId="0" applyNumberFormat="1" applyFont="1" applyFill="1" applyAlignment="1">
      <alignment horizontal="center"/>
    </xf>
    <xf numFmtId="173" fontId="10" fillId="6" borderId="0" xfId="0" applyNumberFormat="1" applyFont="1" applyFill="1" applyAlignment="1">
      <alignment horizontal="centerContinuous" wrapText="1"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vertical="center"/>
    </xf>
    <xf numFmtId="4" fontId="2" fillId="6" borderId="0" xfId="0" applyNumberFormat="1" applyFont="1" applyFill="1" applyAlignment="1">
      <alignment horizontal="right" vertical="center"/>
    </xf>
    <xf numFmtId="4" fontId="5" fillId="6" borderId="0" xfId="0" applyNumberFormat="1" applyFont="1" applyFill="1" applyAlignment="1">
      <alignment horizontal="centerContinuous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2" fillId="6" borderId="2" xfId="0" applyNumberFormat="1" applyFont="1" applyFill="1" applyBorder="1" applyAlignment="1">
      <alignment horizontal="right" vertical="center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6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right" vertical="center"/>
    </xf>
    <xf numFmtId="3" fontId="11" fillId="10" borderId="0" xfId="0" applyNumberFormat="1" applyFont="1" applyFill="1" applyAlignment="1">
      <alignment horizontal="right" vertical="center"/>
    </xf>
    <xf numFmtId="0" fontId="11" fillId="10" borderId="0" xfId="0" applyFont="1" applyFill="1" applyAlignment="1">
      <alignment horizontal="centerContinuous" vertical="center" wrapText="1"/>
    </xf>
    <xf numFmtId="0" fontId="3" fillId="10" borderId="0" xfId="0" applyFont="1" applyFill="1" applyAlignment="1">
      <alignment horizontal="centerContinuous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3" fontId="11" fillId="10" borderId="1" xfId="0" applyNumberFormat="1" applyFont="1" applyFill="1" applyBorder="1" applyAlignment="1">
      <alignment horizontal="right" vertical="center"/>
    </xf>
    <xf numFmtId="3" fontId="3" fillId="10" borderId="1" xfId="0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right" vertical="center"/>
    </xf>
    <xf numFmtId="3" fontId="11" fillId="10" borderId="2" xfId="0" applyNumberFormat="1" applyFont="1" applyFill="1" applyBorder="1" applyAlignment="1">
      <alignment horizontal="right" vertical="center"/>
    </xf>
    <xf numFmtId="3" fontId="11" fillId="11" borderId="2" xfId="0" applyNumberFormat="1" applyFont="1" applyFill="1" applyBorder="1" applyAlignment="1">
      <alignment horizontal="right" vertical="center"/>
    </xf>
    <xf numFmtId="4" fontId="11" fillId="10" borderId="2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right" vertical="center" wrapText="1"/>
    </xf>
    <xf numFmtId="4" fontId="11" fillId="1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center" wrapText="1"/>
    </xf>
    <xf numFmtId="4" fontId="5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/>
    </xf>
    <xf numFmtId="49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324"/>
  <sheetViews>
    <sheetView view="pageBreakPreview" zoomScaleSheetLayoutView="100" workbookViewId="0" topLeftCell="A186">
      <selection activeCell="G312" sqref="G312"/>
    </sheetView>
  </sheetViews>
  <sheetFormatPr defaultColWidth="9.140625" defaultRowHeight="12.75"/>
  <cols>
    <col min="1" max="1" width="7.140625" style="27" customWidth="1"/>
    <col min="2" max="2" width="43.57421875" style="36" customWidth="1"/>
    <col min="3" max="3" width="11.28125" style="27" customWidth="1"/>
    <col min="4" max="4" width="11.28125" style="60" customWidth="1"/>
    <col min="5" max="5" width="18.00390625" style="100" customWidth="1"/>
    <col min="6" max="6" width="16.8515625" style="100" customWidth="1"/>
    <col min="7" max="7" width="18.28125" style="1" customWidth="1"/>
    <col min="8" max="8" width="15.00390625" style="90" hidden="1" customWidth="1"/>
    <col min="9" max="9" width="12.28125" style="28" hidden="1" customWidth="1"/>
    <col min="10" max="10" width="17.421875" style="26" hidden="1" customWidth="1"/>
    <col min="11" max="11" width="14.28125" style="35" hidden="1" customWidth="1"/>
    <col min="12" max="12" width="12.28125" style="81" hidden="1" customWidth="1"/>
    <col min="13" max="13" width="15.57421875" style="85" hidden="1" customWidth="1"/>
    <col min="14" max="14" width="10.140625" style="26" bestFit="1" customWidth="1"/>
    <col min="15" max="16384" width="9.140625" style="26" customWidth="1"/>
  </cols>
  <sheetData>
    <row r="1" spans="4:7" ht="18.75">
      <c r="D1" s="66"/>
      <c r="G1" s="1" t="s">
        <v>51</v>
      </c>
    </row>
    <row r="2" spans="4:7" ht="18.75">
      <c r="D2" s="66"/>
      <c r="G2" s="1" t="s">
        <v>222</v>
      </c>
    </row>
    <row r="3" spans="4:7" ht="18.75">
      <c r="D3" s="66"/>
      <c r="G3" s="1" t="s">
        <v>220</v>
      </c>
    </row>
    <row r="4" spans="4:7" ht="18.75">
      <c r="D4" s="66"/>
      <c r="G4" s="1" t="s">
        <v>221</v>
      </c>
    </row>
    <row r="5" spans="1:11" ht="18.75">
      <c r="A5" s="31"/>
      <c r="B5" s="78"/>
      <c r="C5" s="78"/>
      <c r="D5" s="79"/>
      <c r="E5" s="102"/>
      <c r="F5" s="102"/>
      <c r="K5" s="29"/>
    </row>
    <row r="6" spans="1:11" ht="18.75">
      <c r="A6" s="31"/>
      <c r="B6" s="78"/>
      <c r="C6" s="78"/>
      <c r="D6" s="79"/>
      <c r="E6" s="102"/>
      <c r="F6" s="102"/>
      <c r="K6" s="29"/>
    </row>
    <row r="7" spans="1:11" ht="18.75">
      <c r="A7" s="31"/>
      <c r="B7" s="78"/>
      <c r="C7" s="78"/>
      <c r="D7" s="79"/>
      <c r="E7" s="102"/>
      <c r="F7" s="102"/>
      <c r="K7" s="29"/>
    </row>
    <row r="8" spans="4:11" ht="18.75">
      <c r="D8" s="66"/>
      <c r="K8" s="29"/>
    </row>
    <row r="9" spans="4:11" ht="18.75">
      <c r="D9" s="66"/>
      <c r="K9" s="29"/>
    </row>
    <row r="10" spans="4:11" ht="18.75">
      <c r="D10" s="66"/>
      <c r="K10" s="29"/>
    </row>
    <row r="11" spans="4:11" ht="18.75">
      <c r="D11" s="66"/>
      <c r="K11" s="29"/>
    </row>
    <row r="12" spans="1:11" ht="19.5">
      <c r="A12" s="2" t="s">
        <v>213</v>
      </c>
      <c r="B12" s="31"/>
      <c r="C12" s="31"/>
      <c r="D12" s="55"/>
      <c r="E12" s="103"/>
      <c r="F12" s="103"/>
      <c r="G12" s="31"/>
      <c r="H12" s="91"/>
      <c r="K12" s="30"/>
    </row>
    <row r="13" spans="4:11" ht="18.75">
      <c r="D13" s="66"/>
      <c r="I13" s="59" t="s">
        <v>207</v>
      </c>
      <c r="K13" s="29"/>
    </row>
    <row r="14" spans="1:13" s="32" customFormat="1" ht="70.5" customHeight="1">
      <c r="A14" s="3" t="s">
        <v>4</v>
      </c>
      <c r="B14" s="3" t="s">
        <v>3</v>
      </c>
      <c r="C14" s="3" t="s">
        <v>2</v>
      </c>
      <c r="D14" s="61" t="s">
        <v>1</v>
      </c>
      <c r="E14" s="104" t="s">
        <v>210</v>
      </c>
      <c r="F14" s="104" t="s">
        <v>223</v>
      </c>
      <c r="G14" s="4" t="s">
        <v>208</v>
      </c>
      <c r="H14" s="92" t="s">
        <v>214</v>
      </c>
      <c r="I14" s="4" t="s">
        <v>0</v>
      </c>
      <c r="J14" s="5" t="s">
        <v>52</v>
      </c>
      <c r="K14" s="6" t="s">
        <v>209</v>
      </c>
      <c r="L14" s="84" t="s">
        <v>211</v>
      </c>
      <c r="M14" s="87" t="e">
        <f>#REF!</f>
        <v>#REF!</v>
      </c>
    </row>
    <row r="15" spans="1:13" s="32" customFormat="1" ht="18.75">
      <c r="A15" s="7">
        <v>1</v>
      </c>
      <c r="B15" s="7">
        <v>2</v>
      </c>
      <c r="C15" s="7">
        <v>3</v>
      </c>
      <c r="D15" s="62">
        <v>4</v>
      </c>
      <c r="E15" s="105">
        <v>5</v>
      </c>
      <c r="F15" s="105">
        <v>6</v>
      </c>
      <c r="G15" s="7">
        <v>7</v>
      </c>
      <c r="H15" s="63">
        <v>6</v>
      </c>
      <c r="I15" s="7">
        <v>7</v>
      </c>
      <c r="J15" s="7">
        <v>8</v>
      </c>
      <c r="K15" s="7">
        <v>9</v>
      </c>
      <c r="L15" s="82"/>
      <c r="M15" s="86"/>
    </row>
    <row r="16" spans="1:13" ht="18.75">
      <c r="A16" s="37" t="s">
        <v>5</v>
      </c>
      <c r="B16" s="38" t="s">
        <v>6</v>
      </c>
      <c r="C16" s="8"/>
      <c r="D16" s="63"/>
      <c r="E16" s="106">
        <v>219350</v>
      </c>
      <c r="F16" s="106">
        <f>SUM(F18:F26)</f>
        <v>0</v>
      </c>
      <c r="G16" s="9">
        <f>E16+F16</f>
        <v>219350</v>
      </c>
      <c r="H16" s="93">
        <f>H18+H21</f>
        <v>210603.73</v>
      </c>
      <c r="I16" s="10">
        <f>H16/E16*100</f>
        <v>96.01264189651243</v>
      </c>
      <c r="J16" s="11">
        <f>I16-100</f>
        <v>-3.9873581034875656</v>
      </c>
      <c r="K16" s="12">
        <f>E16-H16</f>
        <v>8746.26999999999</v>
      </c>
      <c r="L16" s="83">
        <f>G16-E16</f>
        <v>0</v>
      </c>
      <c r="M16" s="85">
        <f>H16-G16</f>
        <v>-8746.26999999999</v>
      </c>
    </row>
    <row r="17" spans="1:12" ht="18.75" hidden="1">
      <c r="A17" s="58"/>
      <c r="B17" s="38"/>
      <c r="C17" s="8"/>
      <c r="D17" s="63"/>
      <c r="E17" s="106">
        <v>-219350</v>
      </c>
      <c r="F17" s="106">
        <f>-F16</f>
        <v>0</v>
      </c>
      <c r="G17" s="9">
        <f>-G16</f>
        <v>-219350</v>
      </c>
      <c r="H17" s="93">
        <f>-H16</f>
        <v>-210603.73</v>
      </c>
      <c r="I17" s="10"/>
      <c r="J17" s="11"/>
      <c r="K17" s="12"/>
      <c r="L17" s="83">
        <f aca="true" t="shared" si="0" ref="L17:L81">G17-E17</f>
        <v>0</v>
      </c>
    </row>
    <row r="18" spans="1:13" ht="19.5">
      <c r="A18" s="39"/>
      <c r="B18" s="40" t="s">
        <v>7</v>
      </c>
      <c r="C18" s="8" t="s">
        <v>8</v>
      </c>
      <c r="D18" s="63"/>
      <c r="E18" s="107">
        <v>19500</v>
      </c>
      <c r="F18" s="107">
        <f>SUM(F20)</f>
        <v>0</v>
      </c>
      <c r="G18" s="13">
        <f>E18+F18</f>
        <v>19500</v>
      </c>
      <c r="H18" s="94">
        <f>SUM(H20)</f>
        <v>11927.5</v>
      </c>
      <c r="I18" s="57">
        <f aca="true" t="shared" si="1" ref="I18:I27">H18/E18*100</f>
        <v>61.16666666666667</v>
      </c>
      <c r="J18" s="11">
        <f>I18-100</f>
        <v>-38.83333333333333</v>
      </c>
      <c r="K18" s="12">
        <f>E18-H18</f>
        <v>7572.5</v>
      </c>
      <c r="L18" s="83">
        <f t="shared" si="0"/>
        <v>0</v>
      </c>
      <c r="M18" s="85">
        <f aca="true" t="shared" si="2" ref="M18:M82">H18-G18</f>
        <v>-7572.5</v>
      </c>
    </row>
    <row r="19" spans="1:13" ht="19.5" hidden="1">
      <c r="A19" s="39"/>
      <c r="B19" s="40"/>
      <c r="C19" s="8"/>
      <c r="D19" s="63"/>
      <c r="E19" s="107">
        <v>-19500</v>
      </c>
      <c r="F19" s="107">
        <f>-F18</f>
        <v>0</v>
      </c>
      <c r="G19" s="56">
        <f>-G18</f>
        <v>-19500</v>
      </c>
      <c r="H19" s="93">
        <f>-H18</f>
        <v>-11927.5</v>
      </c>
      <c r="I19" s="57">
        <f t="shared" si="1"/>
        <v>61.16666666666667</v>
      </c>
      <c r="J19" s="11"/>
      <c r="K19" s="12"/>
      <c r="L19" s="83">
        <f t="shared" si="0"/>
        <v>0</v>
      </c>
      <c r="M19" s="85">
        <f t="shared" si="2"/>
        <v>7572.5</v>
      </c>
    </row>
    <row r="20" spans="1:13" ht="47.25">
      <c r="A20" s="39"/>
      <c r="B20" s="67" t="s">
        <v>53</v>
      </c>
      <c r="C20" s="68"/>
      <c r="D20" s="69" t="s">
        <v>54</v>
      </c>
      <c r="E20" s="108">
        <v>19500</v>
      </c>
      <c r="F20" s="108"/>
      <c r="G20" s="70">
        <f>E20+F20</f>
        <v>19500</v>
      </c>
      <c r="H20" s="95">
        <v>11927.5</v>
      </c>
      <c r="I20" s="15">
        <f t="shared" si="1"/>
        <v>61.16666666666667</v>
      </c>
      <c r="J20" s="11">
        <f>I20-100</f>
        <v>-38.83333333333333</v>
      </c>
      <c r="K20" s="12">
        <f>E20-H20</f>
        <v>7572.5</v>
      </c>
      <c r="L20" s="83">
        <f t="shared" si="0"/>
        <v>0</v>
      </c>
      <c r="M20" s="85">
        <f t="shared" si="2"/>
        <v>-7572.5</v>
      </c>
    </row>
    <row r="21" spans="1:13" ht="19.5">
      <c r="A21" s="39"/>
      <c r="B21" s="40" t="s">
        <v>9</v>
      </c>
      <c r="C21" s="8" t="s">
        <v>10</v>
      </c>
      <c r="D21" s="63"/>
      <c r="E21" s="107">
        <v>199850</v>
      </c>
      <c r="F21" s="107">
        <f>SUM(F23:F26)</f>
        <v>0</v>
      </c>
      <c r="G21" s="13">
        <f aca="true" t="shared" si="3" ref="G21:G85">E21+F21</f>
        <v>199850</v>
      </c>
      <c r="H21" s="94">
        <f>SUM(H23:H26)</f>
        <v>198676.23</v>
      </c>
      <c r="I21" s="57">
        <f t="shared" si="1"/>
        <v>99.41267450587942</v>
      </c>
      <c r="J21" s="11">
        <f>I21-100</f>
        <v>-0.5873254941205772</v>
      </c>
      <c r="K21" s="12">
        <f>E21-H21</f>
        <v>1173.7699999999895</v>
      </c>
      <c r="L21" s="83">
        <f t="shared" si="0"/>
        <v>0</v>
      </c>
      <c r="M21" s="85">
        <f t="shared" si="2"/>
        <v>-1173.7699999999895</v>
      </c>
    </row>
    <row r="22" spans="1:13" ht="19.5" hidden="1">
      <c r="A22" s="39"/>
      <c r="B22" s="40"/>
      <c r="C22" s="8"/>
      <c r="D22" s="63"/>
      <c r="E22" s="107">
        <v>-199850</v>
      </c>
      <c r="F22" s="107">
        <f>-F21</f>
        <v>0</v>
      </c>
      <c r="G22" s="56">
        <f t="shared" si="3"/>
        <v>-199850</v>
      </c>
      <c r="H22" s="94">
        <f>-H21</f>
        <v>-198676.23</v>
      </c>
      <c r="I22" s="57">
        <f t="shared" si="1"/>
        <v>99.41267450587942</v>
      </c>
      <c r="J22" s="11"/>
      <c r="K22" s="12"/>
      <c r="L22" s="83">
        <f t="shared" si="0"/>
        <v>0</v>
      </c>
      <c r="M22" s="85">
        <f t="shared" si="2"/>
        <v>1173.7699999999895</v>
      </c>
    </row>
    <row r="23" spans="1:13" ht="18.75">
      <c r="A23" s="39"/>
      <c r="B23" s="67" t="s">
        <v>71</v>
      </c>
      <c r="C23" s="71"/>
      <c r="D23" s="72" t="s">
        <v>72</v>
      </c>
      <c r="E23" s="108">
        <v>3000</v>
      </c>
      <c r="F23" s="108"/>
      <c r="G23" s="70">
        <f t="shared" si="3"/>
        <v>3000</v>
      </c>
      <c r="H23" s="95">
        <v>2562.17</v>
      </c>
      <c r="I23" s="15">
        <f t="shared" si="1"/>
        <v>85.40566666666666</v>
      </c>
      <c r="J23" s="11">
        <f>I23-100</f>
        <v>-14.594333333333338</v>
      </c>
      <c r="K23" s="12">
        <f>E23-H23</f>
        <v>437.8299999999999</v>
      </c>
      <c r="L23" s="83">
        <f t="shared" si="0"/>
        <v>0</v>
      </c>
      <c r="M23" s="85">
        <f t="shared" si="2"/>
        <v>-437.8299999999999</v>
      </c>
    </row>
    <row r="24" spans="1:13" ht="18.75">
      <c r="A24" s="39"/>
      <c r="B24" s="67" t="s">
        <v>67</v>
      </c>
      <c r="C24" s="71"/>
      <c r="D24" s="72" t="s">
        <v>68</v>
      </c>
      <c r="E24" s="108">
        <v>195932</v>
      </c>
      <c r="F24" s="108"/>
      <c r="G24" s="70">
        <f t="shared" si="3"/>
        <v>195932</v>
      </c>
      <c r="H24" s="95">
        <v>195931.06</v>
      </c>
      <c r="I24" s="15">
        <f t="shared" si="1"/>
        <v>99.99952024171651</v>
      </c>
      <c r="J24" s="11">
        <f>I24-100</f>
        <v>-0.000479758283489673</v>
      </c>
      <c r="K24" s="12">
        <f>E24-H24</f>
        <v>0.9400000000023283</v>
      </c>
      <c r="L24" s="83">
        <f t="shared" si="0"/>
        <v>0</v>
      </c>
      <c r="M24" s="85">
        <f t="shared" si="2"/>
        <v>-0.9400000000023283</v>
      </c>
    </row>
    <row r="25" spans="1:13" ht="31.5">
      <c r="A25" s="39"/>
      <c r="B25" s="67" t="s">
        <v>103</v>
      </c>
      <c r="C25" s="71"/>
      <c r="D25" s="72" t="s">
        <v>102</v>
      </c>
      <c r="E25" s="108">
        <v>118</v>
      </c>
      <c r="F25" s="108"/>
      <c r="G25" s="70">
        <f t="shared" si="3"/>
        <v>118</v>
      </c>
      <c r="H25" s="95">
        <v>0</v>
      </c>
      <c r="I25" s="15">
        <f t="shared" si="1"/>
        <v>0</v>
      </c>
      <c r="J25" s="11">
        <f>I25-100</f>
        <v>-100</v>
      </c>
      <c r="K25" s="12">
        <f>E25-H25</f>
        <v>118</v>
      </c>
      <c r="L25" s="83">
        <f t="shared" si="0"/>
        <v>0</v>
      </c>
      <c r="M25" s="85">
        <f t="shared" si="2"/>
        <v>-118</v>
      </c>
    </row>
    <row r="26" spans="1:13" ht="31.5">
      <c r="A26" s="39"/>
      <c r="B26" s="67" t="s">
        <v>104</v>
      </c>
      <c r="C26" s="71"/>
      <c r="D26" s="72" t="s">
        <v>105</v>
      </c>
      <c r="E26" s="108">
        <v>800</v>
      </c>
      <c r="F26" s="108"/>
      <c r="G26" s="70">
        <f t="shared" si="3"/>
        <v>800</v>
      </c>
      <c r="H26" s="95">
        <v>183</v>
      </c>
      <c r="I26" s="15">
        <f t="shared" si="1"/>
        <v>22.875</v>
      </c>
      <c r="J26" s="11">
        <f>I26-100</f>
        <v>-77.125</v>
      </c>
      <c r="K26" s="12">
        <f>E26-H26</f>
        <v>617</v>
      </c>
      <c r="L26" s="83">
        <f t="shared" si="0"/>
        <v>0</v>
      </c>
      <c r="M26" s="85">
        <f t="shared" si="2"/>
        <v>-617</v>
      </c>
    </row>
    <row r="27" spans="1:13" ht="18.75">
      <c r="A27" s="37" t="s">
        <v>11</v>
      </c>
      <c r="B27" s="38" t="s">
        <v>12</v>
      </c>
      <c r="C27" s="8"/>
      <c r="D27" s="63"/>
      <c r="E27" s="106">
        <v>1296821</v>
      </c>
      <c r="F27" s="106">
        <f>F29+F33</f>
        <v>0</v>
      </c>
      <c r="G27" s="9">
        <f t="shared" si="3"/>
        <v>1296821</v>
      </c>
      <c r="H27" s="93">
        <f>H29+H33</f>
        <v>235437.35</v>
      </c>
      <c r="I27" s="10">
        <f t="shared" si="1"/>
        <v>18.15496124754303</v>
      </c>
      <c r="J27" s="11">
        <f>I27-100</f>
        <v>-81.84503875245697</v>
      </c>
      <c r="K27" s="12">
        <f>E27-H27</f>
        <v>1061383.65</v>
      </c>
      <c r="L27" s="83">
        <f t="shared" si="0"/>
        <v>0</v>
      </c>
      <c r="M27" s="85">
        <f t="shared" si="2"/>
        <v>-1061383.65</v>
      </c>
    </row>
    <row r="28" spans="1:13" ht="18.75" hidden="1">
      <c r="A28" s="58"/>
      <c r="B28" s="38"/>
      <c r="C28" s="8"/>
      <c r="D28" s="63"/>
      <c r="E28" s="106">
        <v>-1296821</v>
      </c>
      <c r="F28" s="106">
        <f>-F27</f>
        <v>0</v>
      </c>
      <c r="G28" s="9">
        <f t="shared" si="3"/>
        <v>-1296821</v>
      </c>
      <c r="H28" s="93">
        <f>-H27</f>
        <v>-235437.35</v>
      </c>
      <c r="I28" s="10"/>
      <c r="J28" s="11"/>
      <c r="K28" s="12"/>
      <c r="L28" s="83">
        <f t="shared" si="0"/>
        <v>0</v>
      </c>
      <c r="M28" s="85">
        <f t="shared" si="2"/>
        <v>1061383.65</v>
      </c>
    </row>
    <row r="29" spans="1:13" ht="19.5">
      <c r="A29" s="39"/>
      <c r="B29" s="40" t="s">
        <v>57</v>
      </c>
      <c r="C29" s="8" t="s">
        <v>58</v>
      </c>
      <c r="D29" s="63"/>
      <c r="E29" s="107">
        <v>295000</v>
      </c>
      <c r="F29" s="107">
        <f>SUM(F31:F32)</f>
        <v>0</v>
      </c>
      <c r="G29" s="13">
        <f t="shared" si="3"/>
        <v>295000</v>
      </c>
      <c r="H29" s="94">
        <f>SUM(H31:H32)</f>
        <v>0</v>
      </c>
      <c r="I29" s="14">
        <f>H29/E29*100</f>
        <v>0</v>
      </c>
      <c r="J29" s="11">
        <f>I29-100</f>
        <v>-100</v>
      </c>
      <c r="K29" s="12">
        <f>E29-H29</f>
        <v>295000</v>
      </c>
      <c r="L29" s="83">
        <f t="shared" si="0"/>
        <v>0</v>
      </c>
      <c r="M29" s="85">
        <f t="shared" si="2"/>
        <v>-295000</v>
      </c>
    </row>
    <row r="30" spans="1:13" ht="19.5" hidden="1">
      <c r="A30" s="39"/>
      <c r="B30" s="40"/>
      <c r="C30" s="8"/>
      <c r="D30" s="63"/>
      <c r="E30" s="107">
        <v>-295000</v>
      </c>
      <c r="F30" s="107">
        <f>-F29</f>
        <v>0</v>
      </c>
      <c r="G30" s="56">
        <f t="shared" si="3"/>
        <v>-295000</v>
      </c>
      <c r="H30" s="94">
        <f>-H29</f>
        <v>0</v>
      </c>
      <c r="I30" s="14"/>
      <c r="J30" s="11"/>
      <c r="K30" s="12"/>
      <c r="L30" s="83">
        <f t="shared" si="0"/>
        <v>0</v>
      </c>
      <c r="M30" s="85">
        <f t="shared" si="2"/>
        <v>295000</v>
      </c>
    </row>
    <row r="31" spans="1:13" ht="47.25">
      <c r="A31" s="39"/>
      <c r="B31" s="67" t="s">
        <v>108</v>
      </c>
      <c r="C31" s="71"/>
      <c r="D31" s="72" t="s">
        <v>56</v>
      </c>
      <c r="E31" s="108">
        <v>45000</v>
      </c>
      <c r="F31" s="108"/>
      <c r="G31" s="70">
        <f t="shared" si="3"/>
        <v>45000</v>
      </c>
      <c r="H31" s="95">
        <v>0</v>
      </c>
      <c r="I31" s="15">
        <f>H31/E31*100</f>
        <v>0</v>
      </c>
      <c r="J31" s="11">
        <f>I31-100</f>
        <v>-100</v>
      </c>
      <c r="K31" s="12">
        <f>E31-H31</f>
        <v>45000</v>
      </c>
      <c r="L31" s="83">
        <f t="shared" si="0"/>
        <v>0</v>
      </c>
      <c r="M31" s="85">
        <f t="shared" si="2"/>
        <v>-45000</v>
      </c>
    </row>
    <row r="32" spans="1:13" ht="63">
      <c r="A32" s="39"/>
      <c r="B32" s="67" t="s">
        <v>206</v>
      </c>
      <c r="C32" s="71"/>
      <c r="D32" s="72" t="s">
        <v>55</v>
      </c>
      <c r="E32" s="108">
        <v>250000</v>
      </c>
      <c r="F32" s="108"/>
      <c r="G32" s="70">
        <f t="shared" si="3"/>
        <v>250000</v>
      </c>
      <c r="H32" s="95">
        <v>0</v>
      </c>
      <c r="I32" s="15">
        <f>H32/E32*100</f>
        <v>0</v>
      </c>
      <c r="J32" s="11">
        <f>I32-100</f>
        <v>-100</v>
      </c>
      <c r="K32" s="12">
        <f>E32-H32</f>
        <v>250000</v>
      </c>
      <c r="L32" s="83">
        <f t="shared" si="0"/>
        <v>0</v>
      </c>
      <c r="M32" s="85">
        <f t="shared" si="2"/>
        <v>-250000</v>
      </c>
    </row>
    <row r="33" spans="1:13" ht="19.5">
      <c r="A33" s="39"/>
      <c r="B33" s="40" t="s">
        <v>59</v>
      </c>
      <c r="C33" s="8" t="s">
        <v>13</v>
      </c>
      <c r="D33" s="63"/>
      <c r="E33" s="107">
        <v>1001821</v>
      </c>
      <c r="F33" s="107">
        <f>SUM(F35:F38)</f>
        <v>0</v>
      </c>
      <c r="G33" s="13">
        <f t="shared" si="3"/>
        <v>1001821</v>
      </c>
      <c r="H33" s="95">
        <f>SUM(H35:H38)</f>
        <v>235437.35</v>
      </c>
      <c r="I33" s="15">
        <f>H33/E33*100</f>
        <v>23.500939788644878</v>
      </c>
      <c r="J33" s="11">
        <f>I33-100</f>
        <v>-76.49906021135513</v>
      </c>
      <c r="K33" s="12">
        <f>E33-H33</f>
        <v>766383.65</v>
      </c>
      <c r="L33" s="83">
        <f t="shared" si="0"/>
        <v>0</v>
      </c>
      <c r="M33" s="85">
        <f t="shared" si="2"/>
        <v>-766383.65</v>
      </c>
    </row>
    <row r="34" spans="1:13" ht="19.5" hidden="1">
      <c r="A34" s="39"/>
      <c r="B34" s="40"/>
      <c r="C34" s="8"/>
      <c r="D34" s="63"/>
      <c r="E34" s="107">
        <v>-1001821</v>
      </c>
      <c r="F34" s="107">
        <f>-F33</f>
        <v>0</v>
      </c>
      <c r="G34" s="56">
        <f t="shared" si="3"/>
        <v>-1001821</v>
      </c>
      <c r="H34" s="95">
        <f>-H33</f>
        <v>-235437.35</v>
      </c>
      <c r="I34" s="15"/>
      <c r="J34" s="11"/>
      <c r="K34" s="12"/>
      <c r="L34" s="83">
        <f t="shared" si="0"/>
        <v>0</v>
      </c>
      <c r="M34" s="85">
        <f t="shared" si="2"/>
        <v>766383.65</v>
      </c>
    </row>
    <row r="35" spans="1:13" ht="18.75">
      <c r="A35" s="39"/>
      <c r="B35" s="67" t="s">
        <v>71</v>
      </c>
      <c r="C35" s="71"/>
      <c r="D35" s="72" t="s">
        <v>72</v>
      </c>
      <c r="E35" s="108">
        <v>10000</v>
      </c>
      <c r="F35" s="108"/>
      <c r="G35" s="70">
        <f t="shared" si="3"/>
        <v>10000</v>
      </c>
      <c r="H35" s="95">
        <v>0</v>
      </c>
      <c r="I35" s="15">
        <f>H35/E35*100</f>
        <v>0</v>
      </c>
      <c r="J35" s="11">
        <f>I35-100</f>
        <v>-100</v>
      </c>
      <c r="K35" s="12">
        <f>E35-H35</f>
        <v>10000</v>
      </c>
      <c r="L35" s="83">
        <f t="shared" si="0"/>
        <v>0</v>
      </c>
      <c r="M35" s="85">
        <f t="shared" si="2"/>
        <v>-10000</v>
      </c>
    </row>
    <row r="36" spans="1:13" ht="18.75">
      <c r="A36" s="39"/>
      <c r="B36" s="67" t="s">
        <v>60</v>
      </c>
      <c r="C36" s="71"/>
      <c r="D36" s="72" t="s">
        <v>61</v>
      </c>
      <c r="E36" s="108">
        <v>65000</v>
      </c>
      <c r="F36" s="108"/>
      <c r="G36" s="70">
        <f t="shared" si="3"/>
        <v>65000</v>
      </c>
      <c r="H36" s="95">
        <v>15398.84</v>
      </c>
      <c r="I36" s="15">
        <f>H36/E36*100</f>
        <v>23.69052307692308</v>
      </c>
      <c r="J36" s="11">
        <f>I36-100</f>
        <v>-76.30947692307691</v>
      </c>
      <c r="K36" s="12">
        <f>E36-H36</f>
        <v>49601.16</v>
      </c>
      <c r="L36" s="83">
        <f t="shared" si="0"/>
        <v>0</v>
      </c>
      <c r="M36" s="85">
        <f t="shared" si="2"/>
        <v>-49601.16</v>
      </c>
    </row>
    <row r="37" spans="1:13" ht="18.75">
      <c r="A37" s="39"/>
      <c r="B37" s="67" t="s">
        <v>62</v>
      </c>
      <c r="C37" s="71"/>
      <c r="D37" s="72" t="s">
        <v>63</v>
      </c>
      <c r="E37" s="108">
        <v>35000</v>
      </c>
      <c r="F37" s="108"/>
      <c r="G37" s="70">
        <f t="shared" si="3"/>
        <v>35000</v>
      </c>
      <c r="H37" s="95">
        <v>2518.56</v>
      </c>
      <c r="I37" s="15">
        <f>H37/E37*100</f>
        <v>7.195885714285715</v>
      </c>
      <c r="J37" s="11">
        <f>I37-100</f>
        <v>-92.80411428571429</v>
      </c>
      <c r="K37" s="12">
        <f>E37-H37</f>
        <v>32481.44</v>
      </c>
      <c r="L37" s="83">
        <f t="shared" si="0"/>
        <v>0</v>
      </c>
      <c r="M37" s="85">
        <f t="shared" si="2"/>
        <v>-32481.44</v>
      </c>
    </row>
    <row r="38" spans="1:13" ht="18.75">
      <c r="A38" s="39"/>
      <c r="B38" s="67" t="s">
        <v>64</v>
      </c>
      <c r="C38" s="71"/>
      <c r="D38" s="72" t="s">
        <v>65</v>
      </c>
      <c r="E38" s="108">
        <v>891821</v>
      </c>
      <c r="F38" s="108"/>
      <c r="G38" s="70">
        <f t="shared" si="3"/>
        <v>891821</v>
      </c>
      <c r="H38" s="95">
        <v>217519.95</v>
      </c>
      <c r="I38" s="15">
        <f>H38/E38*100</f>
        <v>24.390539132852894</v>
      </c>
      <c r="J38" s="11">
        <f>I38-100</f>
        <v>-75.6094608671471</v>
      </c>
      <c r="K38" s="12">
        <f>E38-H38</f>
        <v>674301.05</v>
      </c>
      <c r="L38" s="83">
        <f t="shared" si="0"/>
        <v>0</v>
      </c>
      <c r="M38" s="85">
        <f t="shared" si="2"/>
        <v>-674301.05</v>
      </c>
    </row>
    <row r="39" spans="1:13" ht="18.75">
      <c r="A39" s="37" t="s">
        <v>14</v>
      </c>
      <c r="B39" s="38" t="s">
        <v>15</v>
      </c>
      <c r="C39" s="8"/>
      <c r="D39" s="63"/>
      <c r="E39" s="106">
        <v>235200</v>
      </c>
      <c r="F39" s="106">
        <f>F41+F46</f>
        <v>0</v>
      </c>
      <c r="G39" s="9">
        <f t="shared" si="3"/>
        <v>235200</v>
      </c>
      <c r="H39" s="93">
        <f>H41+H46</f>
        <v>150997.34</v>
      </c>
      <c r="I39" s="10">
        <f>H39/E39*100</f>
        <v>64.1995493197279</v>
      </c>
      <c r="J39" s="11">
        <f>I39-100</f>
        <v>-35.80045068027211</v>
      </c>
      <c r="K39" s="12">
        <f>E39-H39</f>
        <v>84202.66</v>
      </c>
      <c r="L39" s="83">
        <f t="shared" si="0"/>
        <v>0</v>
      </c>
      <c r="M39" s="85">
        <f t="shared" si="2"/>
        <v>-84202.66</v>
      </c>
    </row>
    <row r="40" spans="1:13" ht="18.75" hidden="1">
      <c r="A40" s="58"/>
      <c r="B40" s="38"/>
      <c r="C40" s="8"/>
      <c r="D40" s="63"/>
      <c r="E40" s="106">
        <v>-235200</v>
      </c>
      <c r="F40" s="106">
        <f>-F39</f>
        <v>0</v>
      </c>
      <c r="G40" s="9">
        <f t="shared" si="3"/>
        <v>-235200</v>
      </c>
      <c r="H40" s="93">
        <f>-H39</f>
        <v>-150997.34</v>
      </c>
      <c r="I40" s="10"/>
      <c r="J40" s="11"/>
      <c r="K40" s="12"/>
      <c r="L40" s="83">
        <f t="shared" si="0"/>
        <v>0</v>
      </c>
      <c r="M40" s="85">
        <f t="shared" si="2"/>
        <v>84202.66</v>
      </c>
    </row>
    <row r="41" spans="1:13" ht="31.5">
      <c r="A41" s="39"/>
      <c r="B41" s="42" t="s">
        <v>215</v>
      </c>
      <c r="C41" s="8" t="s">
        <v>66</v>
      </c>
      <c r="D41" s="63"/>
      <c r="E41" s="107">
        <v>74300</v>
      </c>
      <c r="F41" s="107">
        <f>SUM(F43:F45)</f>
        <v>0</v>
      </c>
      <c r="G41" s="13">
        <f t="shared" si="3"/>
        <v>74300</v>
      </c>
      <c r="H41" s="94">
        <f>SUM(H43:H45)</f>
        <v>54971.75</v>
      </c>
      <c r="I41" s="14">
        <f>H41/E41*100</f>
        <v>73.98620457604306</v>
      </c>
      <c r="J41" s="11">
        <f>I41-100</f>
        <v>-26.013795423956935</v>
      </c>
      <c r="K41" s="12">
        <f>E41-H41</f>
        <v>19328.25</v>
      </c>
      <c r="L41" s="83">
        <f t="shared" si="0"/>
        <v>0</v>
      </c>
      <c r="M41" s="85">
        <f t="shared" si="2"/>
        <v>-19328.25</v>
      </c>
    </row>
    <row r="42" spans="1:13" ht="19.5" hidden="1">
      <c r="A42" s="39"/>
      <c r="B42" s="42"/>
      <c r="C42" s="8"/>
      <c r="D42" s="63"/>
      <c r="E42" s="107">
        <v>-74300</v>
      </c>
      <c r="F42" s="107">
        <f>-F41</f>
        <v>0</v>
      </c>
      <c r="G42" s="13">
        <f t="shared" si="3"/>
        <v>-74300</v>
      </c>
      <c r="H42" s="94">
        <f>-H41</f>
        <v>-54971.75</v>
      </c>
      <c r="I42" s="14"/>
      <c r="J42" s="11"/>
      <c r="K42" s="12"/>
      <c r="L42" s="83">
        <f t="shared" si="0"/>
        <v>0</v>
      </c>
      <c r="M42" s="85">
        <f t="shared" si="2"/>
        <v>19328.25</v>
      </c>
    </row>
    <row r="43" spans="1:13" ht="18.75">
      <c r="A43" s="39"/>
      <c r="B43" s="67" t="s">
        <v>67</v>
      </c>
      <c r="C43" s="71"/>
      <c r="D43" s="72" t="s">
        <v>68</v>
      </c>
      <c r="E43" s="108">
        <v>45100</v>
      </c>
      <c r="F43" s="108"/>
      <c r="G43" s="70">
        <f t="shared" si="3"/>
        <v>45100</v>
      </c>
      <c r="H43" s="95">
        <v>30725.43</v>
      </c>
      <c r="I43" s="15">
        <f>H43/E43*100</f>
        <v>68.12733924611973</v>
      </c>
      <c r="J43" s="11">
        <f>I43-100</f>
        <v>-31.872660753880268</v>
      </c>
      <c r="K43" s="12">
        <f>E43-H43</f>
        <v>14374.57</v>
      </c>
      <c r="L43" s="83">
        <f t="shared" si="0"/>
        <v>0</v>
      </c>
      <c r="M43" s="85">
        <f t="shared" si="2"/>
        <v>-14374.57</v>
      </c>
    </row>
    <row r="44" spans="1:13" ht="31.5">
      <c r="A44" s="39"/>
      <c r="B44" s="67" t="s">
        <v>123</v>
      </c>
      <c r="C44" s="71"/>
      <c r="D44" s="72" t="s">
        <v>124</v>
      </c>
      <c r="E44" s="108">
        <v>700</v>
      </c>
      <c r="F44" s="108"/>
      <c r="G44" s="70">
        <f t="shared" si="3"/>
        <v>700</v>
      </c>
      <c r="H44" s="95">
        <v>0</v>
      </c>
      <c r="I44" s="15">
        <f>H44/E44*100</f>
        <v>0</v>
      </c>
      <c r="J44" s="11">
        <f>I44-100</f>
        <v>-100</v>
      </c>
      <c r="K44" s="12">
        <f>E44-H44</f>
        <v>700</v>
      </c>
      <c r="L44" s="83">
        <f>G44-E44</f>
        <v>0</v>
      </c>
      <c r="M44" s="85">
        <f>H44-G44</f>
        <v>-700</v>
      </c>
    </row>
    <row r="45" spans="1:13" ht="47.25">
      <c r="A45" s="39"/>
      <c r="B45" s="67" t="s">
        <v>69</v>
      </c>
      <c r="C45" s="71"/>
      <c r="D45" s="72" t="s">
        <v>70</v>
      </c>
      <c r="E45" s="108">
        <v>28500</v>
      </c>
      <c r="F45" s="108"/>
      <c r="G45" s="70">
        <f t="shared" si="3"/>
        <v>28500</v>
      </c>
      <c r="H45" s="95">
        <v>24246.32</v>
      </c>
      <c r="I45" s="15">
        <f>H45/E45*100</f>
        <v>85.07480701754386</v>
      </c>
      <c r="J45" s="11">
        <f>I45-100</f>
        <v>-14.925192982456139</v>
      </c>
      <c r="K45" s="12">
        <f>E45-H45</f>
        <v>4253.68</v>
      </c>
      <c r="L45" s="83">
        <f t="shared" si="0"/>
        <v>0</v>
      </c>
      <c r="M45" s="85">
        <f t="shared" si="2"/>
        <v>-4253.68</v>
      </c>
    </row>
    <row r="46" spans="1:13" ht="19.5">
      <c r="A46" s="39"/>
      <c r="B46" s="42" t="s">
        <v>16</v>
      </c>
      <c r="C46" s="8" t="s">
        <v>17</v>
      </c>
      <c r="D46" s="63"/>
      <c r="E46" s="107">
        <v>160900</v>
      </c>
      <c r="F46" s="107">
        <f>SUM(F48:F51)</f>
        <v>0</v>
      </c>
      <c r="G46" s="13">
        <f t="shared" si="3"/>
        <v>160900</v>
      </c>
      <c r="H46" s="94">
        <f>SUM(H48:H51)</f>
        <v>96025.59</v>
      </c>
      <c r="I46" s="14">
        <f>H46/E46*100</f>
        <v>59.68029210689869</v>
      </c>
      <c r="J46" s="11">
        <f>I46-100</f>
        <v>-40.31970789310131</v>
      </c>
      <c r="K46" s="12">
        <f>E46-H46</f>
        <v>64874.41</v>
      </c>
      <c r="L46" s="83">
        <f t="shared" si="0"/>
        <v>0</v>
      </c>
      <c r="M46" s="85">
        <f t="shared" si="2"/>
        <v>-64874.41</v>
      </c>
    </row>
    <row r="47" spans="1:13" ht="19.5" hidden="1">
      <c r="A47" s="39"/>
      <c r="B47" s="42"/>
      <c r="C47" s="8"/>
      <c r="D47" s="63"/>
      <c r="E47" s="107">
        <v>-160900</v>
      </c>
      <c r="F47" s="107">
        <f>-F46</f>
        <v>0</v>
      </c>
      <c r="G47" s="13">
        <f t="shared" si="3"/>
        <v>-160900</v>
      </c>
      <c r="H47" s="94">
        <f>-H46</f>
        <v>-96025.59</v>
      </c>
      <c r="I47" s="14"/>
      <c r="J47" s="11"/>
      <c r="K47" s="12"/>
      <c r="L47" s="83">
        <f t="shared" si="0"/>
        <v>0</v>
      </c>
      <c r="M47" s="85">
        <f t="shared" si="2"/>
        <v>64874.41</v>
      </c>
    </row>
    <row r="48" spans="1:13" ht="18.75">
      <c r="A48" s="39"/>
      <c r="B48" s="67" t="s">
        <v>71</v>
      </c>
      <c r="C48" s="71"/>
      <c r="D48" s="72" t="s">
        <v>72</v>
      </c>
      <c r="E48" s="108">
        <v>3000</v>
      </c>
      <c r="F48" s="108"/>
      <c r="G48" s="70">
        <f t="shared" si="3"/>
        <v>3000</v>
      </c>
      <c r="H48" s="95">
        <v>1684.93</v>
      </c>
      <c r="I48" s="15">
        <f>H48/E48*100</f>
        <v>56.16433333333334</v>
      </c>
      <c r="J48" s="11">
        <f>I48-100</f>
        <v>-43.83566666666666</v>
      </c>
      <c r="K48" s="12">
        <f>E48-H48</f>
        <v>1315.07</v>
      </c>
      <c r="L48" s="83">
        <f t="shared" si="0"/>
        <v>0</v>
      </c>
      <c r="M48" s="85">
        <f t="shared" si="2"/>
        <v>-1315.07</v>
      </c>
    </row>
    <row r="49" spans="1:13" ht="18.75">
      <c r="A49" s="39"/>
      <c r="B49" s="67" t="s">
        <v>60</v>
      </c>
      <c r="C49" s="71"/>
      <c r="D49" s="72" t="s">
        <v>61</v>
      </c>
      <c r="E49" s="108">
        <v>105050</v>
      </c>
      <c r="F49" s="108"/>
      <c r="G49" s="70">
        <f t="shared" si="3"/>
        <v>105050</v>
      </c>
      <c r="H49" s="95">
        <v>62629.08</v>
      </c>
      <c r="I49" s="15">
        <f>H49/E49*100</f>
        <v>59.618353165159455</v>
      </c>
      <c r="J49" s="11">
        <f>I49-100</f>
        <v>-40.381646834840545</v>
      </c>
      <c r="K49" s="12">
        <f>E49-H49</f>
        <v>42420.92</v>
      </c>
      <c r="L49" s="83">
        <f t="shared" si="0"/>
        <v>0</v>
      </c>
      <c r="M49" s="85">
        <f t="shared" si="2"/>
        <v>-42420.92</v>
      </c>
    </row>
    <row r="50" spans="1:13" ht="18.75">
      <c r="A50" s="39"/>
      <c r="B50" s="67" t="s">
        <v>62</v>
      </c>
      <c r="C50" s="71"/>
      <c r="D50" s="72" t="s">
        <v>63</v>
      </c>
      <c r="E50" s="108">
        <v>20850</v>
      </c>
      <c r="F50" s="108"/>
      <c r="G50" s="70">
        <f t="shared" si="3"/>
        <v>20850</v>
      </c>
      <c r="H50" s="95">
        <v>14949.58</v>
      </c>
      <c r="I50" s="15">
        <f>H50/E50*100</f>
        <v>71.70062350119905</v>
      </c>
      <c r="J50" s="11">
        <f>I50-100</f>
        <v>-28.299376498800953</v>
      </c>
      <c r="K50" s="12">
        <f>E50-H50</f>
        <v>5900.42</v>
      </c>
      <c r="L50" s="83">
        <f t="shared" si="0"/>
        <v>0</v>
      </c>
      <c r="M50" s="85">
        <f t="shared" si="2"/>
        <v>-5900.42</v>
      </c>
    </row>
    <row r="51" spans="1:13" s="44" customFormat="1" ht="18.75">
      <c r="A51" s="43"/>
      <c r="B51" s="67" t="s">
        <v>74</v>
      </c>
      <c r="C51" s="71"/>
      <c r="D51" s="72" t="s">
        <v>73</v>
      </c>
      <c r="E51" s="108">
        <v>32000</v>
      </c>
      <c r="F51" s="108"/>
      <c r="G51" s="70">
        <f t="shared" si="3"/>
        <v>32000</v>
      </c>
      <c r="H51" s="95">
        <v>16762</v>
      </c>
      <c r="I51" s="15">
        <f>H51/E51*100</f>
        <v>52.38125</v>
      </c>
      <c r="J51" s="11">
        <f>I51-100</f>
        <v>-47.61875</v>
      </c>
      <c r="K51" s="12">
        <f>E51-H51</f>
        <v>15238</v>
      </c>
      <c r="L51" s="83">
        <f t="shared" si="0"/>
        <v>0</v>
      </c>
      <c r="M51" s="85">
        <f t="shared" si="2"/>
        <v>-15238</v>
      </c>
    </row>
    <row r="52" spans="1:13" ht="18.75">
      <c r="A52" s="45" t="s">
        <v>18</v>
      </c>
      <c r="B52" s="46" t="s">
        <v>19</v>
      </c>
      <c r="C52" s="16"/>
      <c r="D52" s="65"/>
      <c r="E52" s="109">
        <v>98000</v>
      </c>
      <c r="F52" s="109">
        <f>F54+F57+F61</f>
        <v>0</v>
      </c>
      <c r="G52" s="47">
        <f t="shared" si="3"/>
        <v>98000</v>
      </c>
      <c r="H52" s="96">
        <f>H54+H57+H61</f>
        <v>61012.4</v>
      </c>
      <c r="I52" s="48">
        <f>H52/E52*100</f>
        <v>62.257551020408165</v>
      </c>
      <c r="J52" s="17">
        <f>I52-100</f>
        <v>-37.742448979591835</v>
      </c>
      <c r="K52" s="12">
        <f>E52-H52</f>
        <v>36987.6</v>
      </c>
      <c r="L52" s="83">
        <f t="shared" si="0"/>
        <v>0</v>
      </c>
      <c r="M52" s="85">
        <f t="shared" si="2"/>
        <v>-36987.6</v>
      </c>
    </row>
    <row r="53" spans="1:13" ht="18.75" hidden="1">
      <c r="A53" s="58"/>
      <c r="B53" s="46"/>
      <c r="C53" s="16"/>
      <c r="D53" s="65"/>
      <c r="E53" s="109">
        <v>-98000</v>
      </c>
      <c r="F53" s="109">
        <f>-F52</f>
        <v>0</v>
      </c>
      <c r="G53" s="47">
        <f t="shared" si="3"/>
        <v>-98000</v>
      </c>
      <c r="H53" s="96">
        <f>-H52</f>
        <v>-61012.4</v>
      </c>
      <c r="I53" s="48"/>
      <c r="J53" s="17"/>
      <c r="K53" s="12"/>
      <c r="L53" s="83">
        <f t="shared" si="0"/>
        <v>0</v>
      </c>
      <c r="M53" s="85">
        <f t="shared" si="2"/>
        <v>36987.6</v>
      </c>
    </row>
    <row r="54" spans="1:13" ht="19.5">
      <c r="A54" s="39"/>
      <c r="B54" s="42" t="s">
        <v>75</v>
      </c>
      <c r="C54" s="8" t="s">
        <v>76</v>
      </c>
      <c r="D54" s="63"/>
      <c r="E54" s="107">
        <v>21000</v>
      </c>
      <c r="F54" s="107">
        <f>SUM(F56)</f>
        <v>0</v>
      </c>
      <c r="G54" s="13">
        <f t="shared" si="3"/>
        <v>21000</v>
      </c>
      <c r="H54" s="94">
        <f>SUM(H56)</f>
        <v>6124.4</v>
      </c>
      <c r="I54" s="14">
        <f>H54/E54*100</f>
        <v>29.16380952380952</v>
      </c>
      <c r="J54" s="11">
        <f>I54-100</f>
        <v>-70.83619047619048</v>
      </c>
      <c r="K54" s="12">
        <f>E54-H54</f>
        <v>14875.6</v>
      </c>
      <c r="L54" s="83">
        <f t="shared" si="0"/>
        <v>0</v>
      </c>
      <c r="M54" s="85">
        <f t="shared" si="2"/>
        <v>-14875.6</v>
      </c>
    </row>
    <row r="55" spans="1:13" ht="19.5" hidden="1">
      <c r="A55" s="39"/>
      <c r="B55" s="42"/>
      <c r="C55" s="8"/>
      <c r="D55" s="63"/>
      <c r="E55" s="107">
        <v>-21000</v>
      </c>
      <c r="F55" s="107">
        <f>-F54</f>
        <v>0</v>
      </c>
      <c r="G55" s="13">
        <f t="shared" si="3"/>
        <v>-21000</v>
      </c>
      <c r="H55" s="94">
        <f>-H54</f>
        <v>-6124.4</v>
      </c>
      <c r="I55" s="14"/>
      <c r="J55" s="11"/>
      <c r="K55" s="12"/>
      <c r="L55" s="83">
        <f t="shared" si="0"/>
        <v>0</v>
      </c>
      <c r="M55" s="85">
        <f t="shared" si="2"/>
        <v>14875.6</v>
      </c>
    </row>
    <row r="56" spans="1:13" ht="18.75">
      <c r="A56" s="39"/>
      <c r="B56" s="67" t="s">
        <v>62</v>
      </c>
      <c r="C56" s="71"/>
      <c r="D56" s="72" t="s">
        <v>63</v>
      </c>
      <c r="E56" s="108">
        <v>21000</v>
      </c>
      <c r="F56" s="108"/>
      <c r="G56" s="70">
        <f t="shared" si="3"/>
        <v>21000</v>
      </c>
      <c r="H56" s="95">
        <v>6124.4</v>
      </c>
      <c r="I56" s="15">
        <f>H56/E56*100</f>
        <v>29.16380952380952</v>
      </c>
      <c r="J56" s="11">
        <f>I56-100</f>
        <v>-70.83619047619048</v>
      </c>
      <c r="K56" s="12">
        <f>E56-H56</f>
        <v>14875.6</v>
      </c>
      <c r="L56" s="83">
        <f t="shared" si="0"/>
        <v>0</v>
      </c>
      <c r="M56" s="85">
        <f t="shared" si="2"/>
        <v>-14875.6</v>
      </c>
    </row>
    <row r="57" spans="1:13" ht="19.5">
      <c r="A57" s="39"/>
      <c r="B57" s="42" t="s">
        <v>77</v>
      </c>
      <c r="C57" s="8" t="s">
        <v>78</v>
      </c>
      <c r="D57" s="63"/>
      <c r="E57" s="107">
        <v>57000</v>
      </c>
      <c r="F57" s="107">
        <f>SUM(F59:F60)</f>
        <v>0</v>
      </c>
      <c r="G57" s="13">
        <f t="shared" si="3"/>
        <v>57000</v>
      </c>
      <c r="H57" s="94">
        <f>SUM(H59:H60)</f>
        <v>36489.5</v>
      </c>
      <c r="I57" s="14">
        <f>H57/E57*100</f>
        <v>64.01666666666667</v>
      </c>
      <c r="J57" s="11">
        <f>I57-100</f>
        <v>-35.983333333333334</v>
      </c>
      <c r="K57" s="12">
        <f>E57-H57</f>
        <v>20510.5</v>
      </c>
      <c r="L57" s="83">
        <f t="shared" si="0"/>
        <v>0</v>
      </c>
      <c r="M57" s="85">
        <f t="shared" si="2"/>
        <v>-20510.5</v>
      </c>
    </row>
    <row r="58" spans="1:13" ht="19.5" hidden="1">
      <c r="A58" s="39"/>
      <c r="B58" s="42"/>
      <c r="C58" s="8"/>
      <c r="D58" s="63"/>
      <c r="E58" s="107">
        <v>-57000</v>
      </c>
      <c r="F58" s="107">
        <f>-F57</f>
        <v>0</v>
      </c>
      <c r="G58" s="13">
        <f t="shared" si="3"/>
        <v>-57000</v>
      </c>
      <c r="H58" s="94">
        <f>-H57</f>
        <v>-36489.5</v>
      </c>
      <c r="I58" s="14"/>
      <c r="J58" s="11"/>
      <c r="K58" s="12"/>
      <c r="L58" s="83">
        <f t="shared" si="0"/>
        <v>0</v>
      </c>
      <c r="M58" s="85">
        <f t="shared" si="2"/>
        <v>20510.5</v>
      </c>
    </row>
    <row r="59" spans="1:13" ht="18.75">
      <c r="A59" s="39"/>
      <c r="B59" s="67" t="s">
        <v>62</v>
      </c>
      <c r="C59" s="71"/>
      <c r="D59" s="72" t="s">
        <v>63</v>
      </c>
      <c r="E59" s="108">
        <v>35000</v>
      </c>
      <c r="F59" s="108"/>
      <c r="G59" s="70">
        <f t="shared" si="3"/>
        <v>35000</v>
      </c>
      <c r="H59" s="95">
        <v>14842.2</v>
      </c>
      <c r="I59" s="15">
        <f>H59/E59*100</f>
        <v>42.406285714285715</v>
      </c>
      <c r="J59" s="11">
        <f>I59-100</f>
        <v>-57.593714285714285</v>
      </c>
      <c r="K59" s="12">
        <f>E59-H59</f>
        <v>20157.8</v>
      </c>
      <c r="L59" s="83">
        <f t="shared" si="0"/>
        <v>0</v>
      </c>
      <c r="M59" s="85">
        <f t="shared" si="2"/>
        <v>-20157.8</v>
      </c>
    </row>
    <row r="60" spans="1:13" ht="31.5">
      <c r="A60" s="39"/>
      <c r="B60" s="67" t="s">
        <v>79</v>
      </c>
      <c r="C60" s="71"/>
      <c r="D60" s="72" t="s">
        <v>80</v>
      </c>
      <c r="E60" s="108">
        <v>22000</v>
      </c>
      <c r="F60" s="108"/>
      <c r="G60" s="70">
        <f t="shared" si="3"/>
        <v>22000</v>
      </c>
      <c r="H60" s="95">
        <f>20061.3+610+976</f>
        <v>21647.3</v>
      </c>
      <c r="I60" s="15">
        <f>H60/E60*100</f>
        <v>98.39681818181818</v>
      </c>
      <c r="J60" s="11">
        <f>I60-100</f>
        <v>-1.6031818181818238</v>
      </c>
      <c r="K60" s="12">
        <f>E60-H60</f>
        <v>352.7000000000007</v>
      </c>
      <c r="L60" s="83">
        <f t="shared" si="0"/>
        <v>0</v>
      </c>
      <c r="M60" s="85">
        <f t="shared" si="2"/>
        <v>-352.7000000000007</v>
      </c>
    </row>
    <row r="61" spans="1:13" ht="19.5">
      <c r="A61" s="39"/>
      <c r="B61" s="42" t="s">
        <v>20</v>
      </c>
      <c r="C61" s="8" t="s">
        <v>21</v>
      </c>
      <c r="D61" s="63"/>
      <c r="E61" s="107">
        <v>20000</v>
      </c>
      <c r="F61" s="107">
        <f>SUM(F63)</f>
        <v>0</v>
      </c>
      <c r="G61" s="13">
        <f t="shared" si="3"/>
        <v>20000</v>
      </c>
      <c r="H61" s="94">
        <f>SUM(H63)</f>
        <v>18398.5</v>
      </c>
      <c r="I61" s="14">
        <f>H61/E61*100</f>
        <v>91.99249999999999</v>
      </c>
      <c r="J61" s="11">
        <f>I61-100</f>
        <v>-8.007500000000007</v>
      </c>
      <c r="K61" s="12">
        <f>E61-H61</f>
        <v>1601.5</v>
      </c>
      <c r="L61" s="83">
        <f t="shared" si="0"/>
        <v>0</v>
      </c>
      <c r="M61" s="85">
        <f t="shared" si="2"/>
        <v>-1601.5</v>
      </c>
    </row>
    <row r="62" spans="1:13" ht="19.5" hidden="1">
      <c r="A62" s="39"/>
      <c r="B62" s="42"/>
      <c r="C62" s="8"/>
      <c r="D62" s="63"/>
      <c r="E62" s="107">
        <v>-20000</v>
      </c>
      <c r="F62" s="107">
        <f>-F61</f>
        <v>0</v>
      </c>
      <c r="G62" s="13">
        <f t="shared" si="3"/>
        <v>-20000</v>
      </c>
      <c r="H62" s="94">
        <f>-H61</f>
        <v>-18398.5</v>
      </c>
      <c r="I62" s="14"/>
      <c r="J62" s="11"/>
      <c r="K62" s="12"/>
      <c r="L62" s="83">
        <f t="shared" si="0"/>
        <v>0</v>
      </c>
      <c r="M62" s="85">
        <f t="shared" si="2"/>
        <v>1601.5</v>
      </c>
    </row>
    <row r="63" spans="1:13" ht="18.75">
      <c r="A63" s="39"/>
      <c r="B63" s="67" t="s">
        <v>62</v>
      </c>
      <c r="C63" s="71"/>
      <c r="D63" s="72" t="s">
        <v>63</v>
      </c>
      <c r="E63" s="108">
        <v>20000</v>
      </c>
      <c r="F63" s="108"/>
      <c r="G63" s="70">
        <f t="shared" si="3"/>
        <v>20000</v>
      </c>
      <c r="H63" s="95">
        <v>18398.5</v>
      </c>
      <c r="I63" s="15">
        <f>H63/E63*100</f>
        <v>91.99249999999999</v>
      </c>
      <c r="J63" s="11">
        <f>I63-100</f>
        <v>-8.007500000000007</v>
      </c>
      <c r="K63" s="12">
        <f>E63-H63</f>
        <v>1601.5</v>
      </c>
      <c r="L63" s="83">
        <f t="shared" si="0"/>
        <v>0</v>
      </c>
      <c r="M63" s="85">
        <f t="shared" si="2"/>
        <v>-1601.5</v>
      </c>
    </row>
    <row r="64" spans="1:13" ht="18.75">
      <c r="A64" s="37" t="s">
        <v>22</v>
      </c>
      <c r="B64" s="38" t="s">
        <v>23</v>
      </c>
      <c r="C64" s="8"/>
      <c r="D64" s="63"/>
      <c r="E64" s="106">
        <v>2433795</v>
      </c>
      <c r="F64" s="106">
        <f>F66+F83+F86+F97+F121+F124</f>
        <v>0</v>
      </c>
      <c r="G64" s="9">
        <f>E64+F64</f>
        <v>2433795</v>
      </c>
      <c r="H64" s="93">
        <f>H66+H83+H86+H97+H121</f>
        <v>1764413.7799999998</v>
      </c>
      <c r="I64" s="10">
        <f>H64/E64*100</f>
        <v>72.49640088832462</v>
      </c>
      <c r="J64" s="11">
        <f>I64-100</f>
        <v>-27.503599111675385</v>
      </c>
      <c r="K64" s="12">
        <f>E64-H64</f>
        <v>669381.2200000002</v>
      </c>
      <c r="L64" s="83">
        <f t="shared" si="0"/>
        <v>0</v>
      </c>
      <c r="M64" s="85">
        <f t="shared" si="2"/>
        <v>-669381.2200000002</v>
      </c>
    </row>
    <row r="65" spans="1:13" ht="18.75" hidden="1">
      <c r="A65" s="58"/>
      <c r="B65" s="38"/>
      <c r="C65" s="8"/>
      <c r="D65" s="63"/>
      <c r="E65" s="106">
        <v>-2433795</v>
      </c>
      <c r="F65" s="106">
        <f>-F64</f>
        <v>0</v>
      </c>
      <c r="G65" s="9">
        <f t="shared" si="3"/>
        <v>-2433795</v>
      </c>
      <c r="H65" s="93">
        <f>-H64</f>
        <v>-1764413.7799999998</v>
      </c>
      <c r="I65" s="10"/>
      <c r="J65" s="11"/>
      <c r="K65" s="12"/>
      <c r="L65" s="83">
        <f t="shared" si="0"/>
        <v>0</v>
      </c>
      <c r="M65" s="85">
        <f t="shared" si="2"/>
        <v>669381.2200000002</v>
      </c>
    </row>
    <row r="66" spans="1:13" ht="19.5">
      <c r="A66" s="39"/>
      <c r="B66" s="42" t="s">
        <v>24</v>
      </c>
      <c r="C66" s="8" t="s">
        <v>25</v>
      </c>
      <c r="D66" s="63"/>
      <c r="E66" s="107">
        <v>167787</v>
      </c>
      <c r="F66" s="107">
        <f>SUM(F68:F82)</f>
        <v>0</v>
      </c>
      <c r="G66" s="13">
        <f t="shared" si="3"/>
        <v>167787</v>
      </c>
      <c r="H66" s="94">
        <f>SUM(H68:H82)</f>
        <v>98392.27</v>
      </c>
      <c r="I66" s="14">
        <f>H66/E66*100</f>
        <v>58.641176014828325</v>
      </c>
      <c r="J66" s="11">
        <f>I66-100</f>
        <v>-41.358823985171675</v>
      </c>
      <c r="K66" s="12">
        <f>E66-H66</f>
        <v>69394.73</v>
      </c>
      <c r="L66" s="83">
        <f t="shared" si="0"/>
        <v>0</v>
      </c>
      <c r="M66" s="85">
        <f t="shared" si="2"/>
        <v>-69394.73</v>
      </c>
    </row>
    <row r="67" spans="1:13" ht="19.5" hidden="1">
      <c r="A67" s="39"/>
      <c r="B67" s="42"/>
      <c r="C67" s="8"/>
      <c r="D67" s="63"/>
      <c r="E67" s="107">
        <v>-167787</v>
      </c>
      <c r="F67" s="107">
        <f>-F66</f>
        <v>0</v>
      </c>
      <c r="G67" s="13">
        <f t="shared" si="3"/>
        <v>-167787</v>
      </c>
      <c r="H67" s="94">
        <f>-H66</f>
        <v>-98392.27</v>
      </c>
      <c r="I67" s="14"/>
      <c r="J67" s="11"/>
      <c r="K67" s="12"/>
      <c r="L67" s="83">
        <f t="shared" si="0"/>
        <v>0</v>
      </c>
      <c r="M67" s="85">
        <f t="shared" si="2"/>
        <v>69394.73</v>
      </c>
    </row>
    <row r="68" spans="1:13" ht="18.75">
      <c r="A68" s="39"/>
      <c r="B68" s="67" t="s">
        <v>81</v>
      </c>
      <c r="C68" s="71"/>
      <c r="D68" s="72" t="s">
        <v>82</v>
      </c>
      <c r="E68" s="108">
        <v>122725</v>
      </c>
      <c r="F68" s="108"/>
      <c r="G68" s="70">
        <f t="shared" si="3"/>
        <v>122725</v>
      </c>
      <c r="H68" s="95">
        <f>45709.71+17595.71</f>
        <v>63305.42</v>
      </c>
      <c r="I68" s="15">
        <f aca="true" t="shared" si="4" ref="I68:I83">H68/E68*100</f>
        <v>51.58314931757996</v>
      </c>
      <c r="J68" s="11">
        <f aca="true" t="shared" si="5" ref="J68:J83">I68-100</f>
        <v>-48.41685068242004</v>
      </c>
      <c r="K68" s="12">
        <f aca="true" t="shared" si="6" ref="K68:K83">E68-H68</f>
        <v>59419.58</v>
      </c>
      <c r="L68" s="83">
        <f t="shared" si="0"/>
        <v>0</v>
      </c>
      <c r="M68" s="85">
        <f t="shared" si="2"/>
        <v>-59419.58</v>
      </c>
    </row>
    <row r="69" spans="1:13" ht="18.75">
      <c r="A69" s="39"/>
      <c r="B69" s="67" t="s">
        <v>83</v>
      </c>
      <c r="C69" s="71"/>
      <c r="D69" s="72" t="s">
        <v>84</v>
      </c>
      <c r="E69" s="108">
        <v>6840</v>
      </c>
      <c r="F69" s="108"/>
      <c r="G69" s="70">
        <f t="shared" si="3"/>
        <v>6840</v>
      </c>
      <c r="H69" s="95">
        <f>4332.66+2500</f>
        <v>6832.66</v>
      </c>
      <c r="I69" s="15">
        <f t="shared" si="4"/>
        <v>99.89269005847953</v>
      </c>
      <c r="J69" s="11">
        <f t="shared" si="5"/>
        <v>-0.10730994152046947</v>
      </c>
      <c r="K69" s="12">
        <f t="shared" si="6"/>
        <v>7.3400000000001455</v>
      </c>
      <c r="L69" s="83">
        <f t="shared" si="0"/>
        <v>0</v>
      </c>
      <c r="M69" s="85">
        <f t="shared" si="2"/>
        <v>-7.3400000000001455</v>
      </c>
    </row>
    <row r="70" spans="1:13" ht="18.75">
      <c r="A70" s="39"/>
      <c r="B70" s="67" t="s">
        <v>85</v>
      </c>
      <c r="C70" s="71"/>
      <c r="D70" s="72" t="s">
        <v>86</v>
      </c>
      <c r="E70" s="108">
        <v>14300</v>
      </c>
      <c r="F70" s="108"/>
      <c r="G70" s="70">
        <f t="shared" si="3"/>
        <v>14300</v>
      </c>
      <c r="H70" s="95">
        <f>6101.52+4854.17</f>
        <v>10955.69</v>
      </c>
      <c r="I70" s="15">
        <f t="shared" si="4"/>
        <v>76.61321678321679</v>
      </c>
      <c r="J70" s="11">
        <f t="shared" si="5"/>
        <v>-23.386783216783215</v>
      </c>
      <c r="K70" s="12">
        <f t="shared" si="6"/>
        <v>3344.3099999999995</v>
      </c>
      <c r="L70" s="83">
        <f t="shared" si="0"/>
        <v>0</v>
      </c>
      <c r="M70" s="85">
        <f t="shared" si="2"/>
        <v>-3344.3099999999995</v>
      </c>
    </row>
    <row r="71" spans="1:13" ht="18.75">
      <c r="A71" s="39"/>
      <c r="B71" s="67" t="s">
        <v>87</v>
      </c>
      <c r="C71" s="71"/>
      <c r="D71" s="72" t="s">
        <v>88</v>
      </c>
      <c r="E71" s="108">
        <v>2350</v>
      </c>
      <c r="F71" s="108"/>
      <c r="G71" s="70">
        <f t="shared" si="3"/>
        <v>2350</v>
      </c>
      <c r="H71" s="95">
        <f>959.98+787.61</f>
        <v>1747.5900000000001</v>
      </c>
      <c r="I71" s="15">
        <f t="shared" si="4"/>
        <v>74.36553191489362</v>
      </c>
      <c r="J71" s="11">
        <f t="shared" si="5"/>
        <v>-25.634468085106377</v>
      </c>
      <c r="K71" s="12">
        <f t="shared" si="6"/>
        <v>602.4099999999999</v>
      </c>
      <c r="L71" s="83">
        <f t="shared" si="0"/>
        <v>0</v>
      </c>
      <c r="M71" s="85">
        <f t="shared" si="2"/>
        <v>-602.4099999999999</v>
      </c>
    </row>
    <row r="72" spans="1:13" ht="18.75">
      <c r="A72" s="39"/>
      <c r="B72" s="67" t="s">
        <v>89</v>
      </c>
      <c r="C72" s="71"/>
      <c r="D72" s="72" t="s">
        <v>90</v>
      </c>
      <c r="E72" s="108">
        <v>3000</v>
      </c>
      <c r="F72" s="108"/>
      <c r="G72" s="70">
        <f t="shared" si="3"/>
        <v>3000</v>
      </c>
      <c r="H72" s="95">
        <v>3000</v>
      </c>
      <c r="I72" s="15">
        <f t="shared" si="4"/>
        <v>100</v>
      </c>
      <c r="J72" s="11">
        <f t="shared" si="5"/>
        <v>0</v>
      </c>
      <c r="K72" s="12">
        <f t="shared" si="6"/>
        <v>0</v>
      </c>
      <c r="L72" s="83">
        <f t="shared" si="0"/>
        <v>0</v>
      </c>
      <c r="M72" s="85">
        <f t="shared" si="2"/>
        <v>0</v>
      </c>
    </row>
    <row r="73" spans="1:13" ht="18.75">
      <c r="A73" s="39"/>
      <c r="B73" s="67" t="s">
        <v>71</v>
      </c>
      <c r="C73" s="71"/>
      <c r="D73" s="72" t="s">
        <v>72</v>
      </c>
      <c r="E73" s="108">
        <v>2500</v>
      </c>
      <c r="F73" s="108"/>
      <c r="G73" s="70">
        <f t="shared" si="3"/>
        <v>2500</v>
      </c>
      <c r="H73" s="95">
        <v>1912.92</v>
      </c>
      <c r="I73" s="15">
        <f t="shared" si="4"/>
        <v>76.5168</v>
      </c>
      <c r="J73" s="11">
        <f t="shared" si="5"/>
        <v>-23.483199999999997</v>
      </c>
      <c r="K73" s="12">
        <f t="shared" si="6"/>
        <v>587.0799999999999</v>
      </c>
      <c r="L73" s="83">
        <f t="shared" si="0"/>
        <v>0</v>
      </c>
      <c r="M73" s="85">
        <f t="shared" si="2"/>
        <v>-587.0799999999999</v>
      </c>
    </row>
    <row r="74" spans="1:13" ht="18.75">
      <c r="A74" s="39"/>
      <c r="B74" s="67" t="s">
        <v>91</v>
      </c>
      <c r="C74" s="71"/>
      <c r="D74" s="72" t="s">
        <v>92</v>
      </c>
      <c r="E74" s="108">
        <v>200</v>
      </c>
      <c r="F74" s="108"/>
      <c r="G74" s="70">
        <f t="shared" si="3"/>
        <v>200</v>
      </c>
      <c r="H74" s="95">
        <v>50</v>
      </c>
      <c r="I74" s="15">
        <f t="shared" si="4"/>
        <v>25</v>
      </c>
      <c r="J74" s="11">
        <f t="shared" si="5"/>
        <v>-75</v>
      </c>
      <c r="K74" s="12">
        <f t="shared" si="6"/>
        <v>150</v>
      </c>
      <c r="L74" s="83">
        <f t="shared" si="0"/>
        <v>0</v>
      </c>
      <c r="M74" s="85">
        <f t="shared" si="2"/>
        <v>-150</v>
      </c>
    </row>
    <row r="75" spans="1:13" ht="18.75">
      <c r="A75" s="39"/>
      <c r="B75" s="67" t="s">
        <v>62</v>
      </c>
      <c r="C75" s="71"/>
      <c r="D75" s="72" t="s">
        <v>63</v>
      </c>
      <c r="E75" s="108">
        <v>2300</v>
      </c>
      <c r="F75" s="108"/>
      <c r="G75" s="70">
        <f t="shared" si="3"/>
        <v>2300</v>
      </c>
      <c r="H75" s="95">
        <v>2046.51</v>
      </c>
      <c r="I75" s="15">
        <f t="shared" si="4"/>
        <v>88.97869565217391</v>
      </c>
      <c r="J75" s="11">
        <f t="shared" si="5"/>
        <v>-11.021304347826089</v>
      </c>
      <c r="K75" s="12">
        <f t="shared" si="6"/>
        <v>253.49</v>
      </c>
      <c r="L75" s="83">
        <f t="shared" si="0"/>
        <v>0</v>
      </c>
      <c r="M75" s="85">
        <f t="shared" si="2"/>
        <v>-253.49</v>
      </c>
    </row>
    <row r="76" spans="1:13" ht="31.5">
      <c r="A76" s="39"/>
      <c r="B76" s="67" t="s">
        <v>93</v>
      </c>
      <c r="C76" s="71"/>
      <c r="D76" s="72" t="s">
        <v>94</v>
      </c>
      <c r="E76" s="108">
        <v>800</v>
      </c>
      <c r="F76" s="108"/>
      <c r="G76" s="70">
        <f t="shared" si="3"/>
        <v>800</v>
      </c>
      <c r="H76" s="95">
        <v>273.28</v>
      </c>
      <c r="I76" s="15">
        <f t="shared" si="4"/>
        <v>34.16</v>
      </c>
      <c r="J76" s="11">
        <f t="shared" si="5"/>
        <v>-65.84</v>
      </c>
      <c r="K76" s="12">
        <f t="shared" si="6"/>
        <v>526.72</v>
      </c>
      <c r="L76" s="83">
        <f t="shared" si="0"/>
        <v>0</v>
      </c>
      <c r="M76" s="85">
        <f t="shared" si="2"/>
        <v>-526.72</v>
      </c>
    </row>
    <row r="77" spans="1:13" ht="42.75" customHeight="1">
      <c r="A77" s="39"/>
      <c r="B77" s="67" t="s">
        <v>95</v>
      </c>
      <c r="C77" s="71"/>
      <c r="D77" s="72" t="s">
        <v>96</v>
      </c>
      <c r="E77" s="108">
        <v>1800</v>
      </c>
      <c r="F77" s="108"/>
      <c r="G77" s="70">
        <f t="shared" si="3"/>
        <v>1800</v>
      </c>
      <c r="H77" s="95">
        <v>1393.69</v>
      </c>
      <c r="I77" s="15">
        <f t="shared" si="4"/>
        <v>77.42722222222223</v>
      </c>
      <c r="J77" s="11">
        <f t="shared" si="5"/>
        <v>-22.572777777777773</v>
      </c>
      <c r="K77" s="12">
        <f t="shared" si="6"/>
        <v>406.30999999999995</v>
      </c>
      <c r="L77" s="83">
        <f t="shared" si="0"/>
        <v>0</v>
      </c>
      <c r="M77" s="85">
        <f t="shared" si="2"/>
        <v>-406.30999999999995</v>
      </c>
    </row>
    <row r="78" spans="1:13" ht="18.75">
      <c r="A78" s="39"/>
      <c r="B78" s="67" t="s">
        <v>97</v>
      </c>
      <c r="C78" s="71"/>
      <c r="D78" s="72" t="s">
        <v>98</v>
      </c>
      <c r="E78" s="108">
        <v>4500</v>
      </c>
      <c r="F78" s="108"/>
      <c r="G78" s="70">
        <f t="shared" si="3"/>
        <v>4500</v>
      </c>
      <c r="H78" s="95">
        <v>3069.41</v>
      </c>
      <c r="I78" s="15">
        <f t="shared" si="4"/>
        <v>68.20911111111111</v>
      </c>
      <c r="J78" s="11">
        <f t="shared" si="5"/>
        <v>-31.790888888888887</v>
      </c>
      <c r="K78" s="12">
        <f t="shared" si="6"/>
        <v>1430.5900000000001</v>
      </c>
      <c r="L78" s="83">
        <f t="shared" si="0"/>
        <v>0</v>
      </c>
      <c r="M78" s="85">
        <f t="shared" si="2"/>
        <v>-1430.5900000000001</v>
      </c>
    </row>
    <row r="79" spans="1:13" ht="31.5">
      <c r="A79" s="39"/>
      <c r="B79" s="67" t="s">
        <v>99</v>
      </c>
      <c r="C79" s="71"/>
      <c r="D79" s="72" t="s">
        <v>100</v>
      </c>
      <c r="E79" s="108">
        <v>3022</v>
      </c>
      <c r="F79" s="108"/>
      <c r="G79" s="70">
        <f t="shared" si="3"/>
        <v>3022</v>
      </c>
      <c r="H79" s="95">
        <v>2700</v>
      </c>
      <c r="I79" s="15">
        <f t="shared" si="4"/>
        <v>89.34480476505625</v>
      </c>
      <c r="J79" s="11">
        <f t="shared" si="5"/>
        <v>-10.655195234943747</v>
      </c>
      <c r="K79" s="12">
        <f t="shared" si="6"/>
        <v>322</v>
      </c>
      <c r="L79" s="83">
        <f t="shared" si="0"/>
        <v>0</v>
      </c>
      <c r="M79" s="85">
        <f t="shared" si="2"/>
        <v>-322</v>
      </c>
    </row>
    <row r="80" spans="1:13" ht="31.5">
      <c r="A80" s="39"/>
      <c r="B80" s="67" t="s">
        <v>125</v>
      </c>
      <c r="C80" s="71"/>
      <c r="D80" s="72" t="s">
        <v>101</v>
      </c>
      <c r="E80" s="108">
        <v>1400</v>
      </c>
      <c r="F80" s="108"/>
      <c r="G80" s="70">
        <f t="shared" si="3"/>
        <v>1400</v>
      </c>
      <c r="H80" s="95">
        <v>245</v>
      </c>
      <c r="I80" s="15">
        <f t="shared" si="4"/>
        <v>17.5</v>
      </c>
      <c r="J80" s="11">
        <f t="shared" si="5"/>
        <v>-82.5</v>
      </c>
      <c r="K80" s="12">
        <f t="shared" si="6"/>
        <v>1155</v>
      </c>
      <c r="L80" s="83">
        <f t="shared" si="0"/>
        <v>0</v>
      </c>
      <c r="M80" s="85">
        <f t="shared" si="2"/>
        <v>-1155</v>
      </c>
    </row>
    <row r="81" spans="1:13" ht="31.5">
      <c r="A81" s="39"/>
      <c r="B81" s="67" t="s">
        <v>103</v>
      </c>
      <c r="C81" s="71"/>
      <c r="D81" s="72" t="s">
        <v>102</v>
      </c>
      <c r="E81" s="108">
        <v>350</v>
      </c>
      <c r="F81" s="108"/>
      <c r="G81" s="70">
        <f t="shared" si="3"/>
        <v>350</v>
      </c>
      <c r="H81" s="95">
        <v>0</v>
      </c>
      <c r="I81" s="15">
        <f t="shared" si="4"/>
        <v>0</v>
      </c>
      <c r="J81" s="11">
        <f t="shared" si="5"/>
        <v>-100</v>
      </c>
      <c r="K81" s="12">
        <f t="shared" si="6"/>
        <v>350</v>
      </c>
      <c r="L81" s="83">
        <f t="shared" si="0"/>
        <v>0</v>
      </c>
      <c r="M81" s="85">
        <f t="shared" si="2"/>
        <v>-350</v>
      </c>
    </row>
    <row r="82" spans="1:13" ht="31.5">
      <c r="A82" s="39"/>
      <c r="B82" s="67" t="s">
        <v>104</v>
      </c>
      <c r="C82" s="71"/>
      <c r="D82" s="72" t="s">
        <v>105</v>
      </c>
      <c r="E82" s="108">
        <v>1700</v>
      </c>
      <c r="F82" s="108"/>
      <c r="G82" s="70">
        <f t="shared" si="3"/>
        <v>1700</v>
      </c>
      <c r="H82" s="95">
        <v>860.1</v>
      </c>
      <c r="I82" s="15">
        <f t="shared" si="4"/>
        <v>50.59411764705882</v>
      </c>
      <c r="J82" s="11">
        <f t="shared" si="5"/>
        <v>-49.40588235294118</v>
      </c>
      <c r="K82" s="12">
        <f t="shared" si="6"/>
        <v>839.9</v>
      </c>
      <c r="L82" s="83">
        <f aca="true" t="shared" si="7" ref="L82:L153">G82-E82</f>
        <v>0</v>
      </c>
      <c r="M82" s="85">
        <f t="shared" si="2"/>
        <v>-839.9</v>
      </c>
    </row>
    <row r="83" spans="1:13" ht="19.5">
      <c r="A83" s="39"/>
      <c r="B83" s="42" t="s">
        <v>106</v>
      </c>
      <c r="C83" s="8" t="s">
        <v>107</v>
      </c>
      <c r="D83" s="63"/>
      <c r="E83" s="107">
        <v>28200</v>
      </c>
      <c r="F83" s="107">
        <f>SUM(F85)</f>
        <v>0</v>
      </c>
      <c r="G83" s="13">
        <f t="shared" si="3"/>
        <v>28200</v>
      </c>
      <c r="H83" s="94">
        <f>SUM(H85)</f>
        <v>16272.36</v>
      </c>
      <c r="I83" s="14">
        <f t="shared" si="4"/>
        <v>57.70340425531914</v>
      </c>
      <c r="J83" s="11">
        <f t="shared" si="5"/>
        <v>-42.29659574468086</v>
      </c>
      <c r="K83" s="12">
        <f t="shared" si="6"/>
        <v>11927.64</v>
      </c>
      <c r="L83" s="83">
        <f t="shared" si="7"/>
        <v>0</v>
      </c>
      <c r="M83" s="85">
        <f aca="true" t="shared" si="8" ref="M83:M154">H83-G83</f>
        <v>-11927.64</v>
      </c>
    </row>
    <row r="84" spans="1:13" ht="19.5" hidden="1">
      <c r="A84" s="39"/>
      <c r="B84" s="42"/>
      <c r="C84" s="8"/>
      <c r="D84" s="63"/>
      <c r="E84" s="107">
        <v>-28200</v>
      </c>
      <c r="F84" s="107">
        <f>-F83</f>
        <v>0</v>
      </c>
      <c r="G84" s="13">
        <f t="shared" si="3"/>
        <v>-28200</v>
      </c>
      <c r="H84" s="94">
        <f>-H83</f>
        <v>-16272.36</v>
      </c>
      <c r="I84" s="14"/>
      <c r="J84" s="11"/>
      <c r="K84" s="12"/>
      <c r="L84" s="83">
        <f t="shared" si="7"/>
        <v>0</v>
      </c>
      <c r="M84" s="85">
        <f t="shared" si="8"/>
        <v>11927.64</v>
      </c>
    </row>
    <row r="85" spans="1:13" ht="47.25">
      <c r="A85" s="39"/>
      <c r="B85" s="67" t="s">
        <v>108</v>
      </c>
      <c r="C85" s="71"/>
      <c r="D85" s="72" t="s">
        <v>56</v>
      </c>
      <c r="E85" s="108">
        <v>28200</v>
      </c>
      <c r="F85" s="108"/>
      <c r="G85" s="70">
        <f t="shared" si="3"/>
        <v>28200</v>
      </c>
      <c r="H85" s="95">
        <v>16272.36</v>
      </c>
      <c r="I85" s="15">
        <f>H85/E85*100</f>
        <v>57.70340425531914</v>
      </c>
      <c r="J85" s="11">
        <f>I85-100</f>
        <v>-42.29659574468086</v>
      </c>
      <c r="K85" s="12">
        <f>E85-H85</f>
        <v>11927.64</v>
      </c>
      <c r="L85" s="83">
        <f t="shared" si="7"/>
        <v>0</v>
      </c>
      <c r="M85" s="85">
        <f t="shared" si="8"/>
        <v>-11927.64</v>
      </c>
    </row>
    <row r="86" spans="1:13" ht="19.5">
      <c r="A86" s="39"/>
      <c r="B86" s="42" t="s">
        <v>109</v>
      </c>
      <c r="C86" s="8" t="s">
        <v>110</v>
      </c>
      <c r="D86" s="63"/>
      <c r="E86" s="107">
        <v>134700</v>
      </c>
      <c r="F86" s="107">
        <f>SUM(F88:F96)</f>
        <v>0</v>
      </c>
      <c r="G86" s="13">
        <f aca="true" t="shared" si="9" ref="G86:G157">E86+F86</f>
        <v>134700</v>
      </c>
      <c r="H86" s="94">
        <f>SUM(H88:H96)</f>
        <v>95387.55000000002</v>
      </c>
      <c r="I86" s="14">
        <f>H86/E86*100</f>
        <v>70.81481069042319</v>
      </c>
      <c r="J86" s="11">
        <f>I86-100</f>
        <v>-29.185189309576813</v>
      </c>
      <c r="K86" s="12">
        <f>E86-H86</f>
        <v>39312.44999999998</v>
      </c>
      <c r="L86" s="83">
        <f t="shared" si="7"/>
        <v>0</v>
      </c>
      <c r="M86" s="85">
        <f t="shared" si="8"/>
        <v>-39312.44999999998</v>
      </c>
    </row>
    <row r="87" spans="1:13" ht="19.5" hidden="1">
      <c r="A87" s="39"/>
      <c r="B87" s="42"/>
      <c r="C87" s="8"/>
      <c r="D87" s="63"/>
      <c r="E87" s="107">
        <v>-134700</v>
      </c>
      <c r="F87" s="107">
        <f>-F86</f>
        <v>0</v>
      </c>
      <c r="G87" s="13">
        <f t="shared" si="9"/>
        <v>-134700</v>
      </c>
      <c r="H87" s="94">
        <f>-H86</f>
        <v>-95387.55000000002</v>
      </c>
      <c r="I87" s="14"/>
      <c r="J87" s="11"/>
      <c r="K87" s="12"/>
      <c r="L87" s="83">
        <f t="shared" si="7"/>
        <v>0</v>
      </c>
      <c r="M87" s="85">
        <f t="shared" si="8"/>
        <v>39312.44999999998</v>
      </c>
    </row>
    <row r="88" spans="1:13" ht="18.75">
      <c r="A88" s="39"/>
      <c r="B88" s="67" t="s">
        <v>111</v>
      </c>
      <c r="C88" s="71"/>
      <c r="D88" s="72" t="s">
        <v>112</v>
      </c>
      <c r="E88" s="108">
        <v>121000</v>
      </c>
      <c r="F88" s="108"/>
      <c r="G88" s="70">
        <f t="shared" si="9"/>
        <v>121000</v>
      </c>
      <c r="H88" s="95">
        <v>86480.77</v>
      </c>
      <c r="I88" s="15">
        <f aca="true" t="shared" si="10" ref="I88:I97">H88/E88*100</f>
        <v>71.47171074380165</v>
      </c>
      <c r="J88" s="11">
        <f aca="true" t="shared" si="11" ref="J88:J97">I88-100</f>
        <v>-28.52828925619835</v>
      </c>
      <c r="K88" s="12">
        <f aca="true" t="shared" si="12" ref="K88:K97">E88-H88</f>
        <v>34519.229999999996</v>
      </c>
      <c r="L88" s="83">
        <f t="shared" si="7"/>
        <v>0</v>
      </c>
      <c r="M88" s="85">
        <f t="shared" si="8"/>
        <v>-34519.229999999996</v>
      </c>
    </row>
    <row r="89" spans="1:13" ht="18.75">
      <c r="A89" s="39"/>
      <c r="B89" s="67" t="s">
        <v>71</v>
      </c>
      <c r="C89" s="71"/>
      <c r="D89" s="72" t="s">
        <v>72</v>
      </c>
      <c r="E89" s="108">
        <v>4000</v>
      </c>
      <c r="F89" s="108"/>
      <c r="G89" s="70">
        <f t="shared" si="9"/>
        <v>4000</v>
      </c>
      <c r="H89" s="95">
        <v>2917.89</v>
      </c>
      <c r="I89" s="15">
        <f t="shared" si="10"/>
        <v>72.94725</v>
      </c>
      <c r="J89" s="11">
        <f t="shared" si="11"/>
        <v>-27.052750000000003</v>
      </c>
      <c r="K89" s="12">
        <f t="shared" si="12"/>
        <v>1082.1100000000001</v>
      </c>
      <c r="L89" s="83">
        <f t="shared" si="7"/>
        <v>0</v>
      </c>
      <c r="M89" s="85">
        <f t="shared" si="8"/>
        <v>-1082.1100000000001</v>
      </c>
    </row>
    <row r="90" spans="1:13" ht="18.75">
      <c r="A90" s="39"/>
      <c r="B90" s="67" t="s">
        <v>62</v>
      </c>
      <c r="C90" s="71"/>
      <c r="D90" s="72" t="s">
        <v>63</v>
      </c>
      <c r="E90" s="108">
        <v>2000</v>
      </c>
      <c r="F90" s="108"/>
      <c r="G90" s="70">
        <f t="shared" si="9"/>
        <v>2000</v>
      </c>
      <c r="H90" s="95">
        <v>928.82</v>
      </c>
      <c r="I90" s="15">
        <f t="shared" si="10"/>
        <v>46.441</v>
      </c>
      <c r="J90" s="11">
        <f t="shared" si="11"/>
        <v>-53.559</v>
      </c>
      <c r="K90" s="12">
        <f t="shared" si="12"/>
        <v>1071.1799999999998</v>
      </c>
      <c r="L90" s="83">
        <f t="shared" si="7"/>
        <v>0</v>
      </c>
      <c r="M90" s="85">
        <f t="shared" si="8"/>
        <v>-1071.1799999999998</v>
      </c>
    </row>
    <row r="91" spans="1:13" ht="31.5">
      <c r="A91" s="39"/>
      <c r="B91" s="67" t="s">
        <v>93</v>
      </c>
      <c r="C91" s="71"/>
      <c r="D91" s="72" t="s">
        <v>94</v>
      </c>
      <c r="E91" s="108">
        <v>2500</v>
      </c>
      <c r="F91" s="108"/>
      <c r="G91" s="70">
        <f t="shared" si="9"/>
        <v>2500</v>
      </c>
      <c r="H91" s="95">
        <v>1999.84</v>
      </c>
      <c r="I91" s="15">
        <f t="shared" si="10"/>
        <v>79.9936</v>
      </c>
      <c r="J91" s="11">
        <f t="shared" si="11"/>
        <v>-20.0064</v>
      </c>
      <c r="K91" s="12">
        <f t="shared" si="12"/>
        <v>500.1600000000001</v>
      </c>
      <c r="L91" s="83">
        <f t="shared" si="7"/>
        <v>0</v>
      </c>
      <c r="M91" s="85">
        <f t="shared" si="8"/>
        <v>-500.1600000000001</v>
      </c>
    </row>
    <row r="92" spans="1:13" ht="36" customHeight="1">
      <c r="A92" s="39"/>
      <c r="B92" s="67" t="s">
        <v>95</v>
      </c>
      <c r="C92" s="71"/>
      <c r="D92" s="72" t="s">
        <v>96</v>
      </c>
      <c r="E92" s="108">
        <v>1950</v>
      </c>
      <c r="F92" s="108"/>
      <c r="G92" s="70">
        <f t="shared" si="9"/>
        <v>1950</v>
      </c>
      <c r="H92" s="95">
        <v>1622.65</v>
      </c>
      <c r="I92" s="15">
        <f t="shared" si="10"/>
        <v>83.21282051282051</v>
      </c>
      <c r="J92" s="11">
        <f t="shared" si="11"/>
        <v>-16.787179487179486</v>
      </c>
      <c r="K92" s="12">
        <f t="shared" si="12"/>
        <v>327.3499999999999</v>
      </c>
      <c r="L92" s="83">
        <f t="shared" si="7"/>
        <v>0</v>
      </c>
      <c r="M92" s="85">
        <f t="shared" si="8"/>
        <v>-327.3499999999999</v>
      </c>
    </row>
    <row r="93" spans="1:13" ht="18.75">
      <c r="A93" s="39"/>
      <c r="B93" s="67" t="s">
        <v>114</v>
      </c>
      <c r="C93" s="71"/>
      <c r="D93" s="72" t="s">
        <v>98</v>
      </c>
      <c r="E93" s="108">
        <v>1500</v>
      </c>
      <c r="F93" s="108"/>
      <c r="G93" s="70">
        <f t="shared" si="9"/>
        <v>1500</v>
      </c>
      <c r="H93" s="95">
        <v>841.74</v>
      </c>
      <c r="I93" s="15">
        <f t="shared" si="10"/>
        <v>56.116</v>
      </c>
      <c r="J93" s="11">
        <f t="shared" si="11"/>
        <v>-43.884</v>
      </c>
      <c r="K93" s="12">
        <f t="shared" si="12"/>
        <v>658.26</v>
      </c>
      <c r="L93" s="83">
        <f t="shared" si="7"/>
        <v>0</v>
      </c>
      <c r="M93" s="85">
        <f t="shared" si="8"/>
        <v>-658.26</v>
      </c>
    </row>
    <row r="94" spans="1:13" ht="18.75">
      <c r="A94" s="39"/>
      <c r="B94" s="67" t="s">
        <v>113</v>
      </c>
      <c r="C94" s="71"/>
      <c r="D94" s="72" t="s">
        <v>115</v>
      </c>
      <c r="E94" s="108">
        <v>850</v>
      </c>
      <c r="F94" s="108"/>
      <c r="G94" s="70">
        <f t="shared" si="9"/>
        <v>850</v>
      </c>
      <c r="H94" s="95">
        <v>142.57</v>
      </c>
      <c r="I94" s="15">
        <f t="shared" si="10"/>
        <v>16.77294117647059</v>
      </c>
      <c r="J94" s="11">
        <f t="shared" si="11"/>
        <v>-83.2270588235294</v>
      </c>
      <c r="K94" s="12">
        <f t="shared" si="12"/>
        <v>707.4300000000001</v>
      </c>
      <c r="L94" s="83">
        <f t="shared" si="7"/>
        <v>0</v>
      </c>
      <c r="M94" s="85">
        <f t="shared" si="8"/>
        <v>-707.4300000000001</v>
      </c>
    </row>
    <row r="95" spans="1:13" ht="31.5">
      <c r="A95" s="39"/>
      <c r="B95" s="67" t="s">
        <v>103</v>
      </c>
      <c r="C95" s="71"/>
      <c r="D95" s="72" t="s">
        <v>102</v>
      </c>
      <c r="E95" s="108">
        <v>400</v>
      </c>
      <c r="F95" s="108"/>
      <c r="G95" s="70">
        <f t="shared" si="9"/>
        <v>400</v>
      </c>
      <c r="H95" s="95">
        <v>330.92</v>
      </c>
      <c r="I95" s="15">
        <f t="shared" si="10"/>
        <v>82.73</v>
      </c>
      <c r="J95" s="11">
        <f t="shared" si="11"/>
        <v>-17.269999999999996</v>
      </c>
      <c r="K95" s="12">
        <f t="shared" si="12"/>
        <v>69.07999999999998</v>
      </c>
      <c r="L95" s="83">
        <f t="shared" si="7"/>
        <v>0</v>
      </c>
      <c r="M95" s="85">
        <f t="shared" si="8"/>
        <v>-69.07999999999998</v>
      </c>
    </row>
    <row r="96" spans="1:13" ht="31.5">
      <c r="A96" s="39"/>
      <c r="B96" s="67" t="s">
        <v>104</v>
      </c>
      <c r="C96" s="71"/>
      <c r="D96" s="72" t="s">
        <v>105</v>
      </c>
      <c r="E96" s="108">
        <v>500</v>
      </c>
      <c r="F96" s="108"/>
      <c r="G96" s="70">
        <f t="shared" si="9"/>
        <v>500</v>
      </c>
      <c r="H96" s="95">
        <v>122.35</v>
      </c>
      <c r="I96" s="15">
        <f t="shared" si="10"/>
        <v>24.47</v>
      </c>
      <c r="J96" s="11">
        <f t="shared" si="11"/>
        <v>-75.53</v>
      </c>
      <c r="K96" s="12">
        <f t="shared" si="12"/>
        <v>377.65</v>
      </c>
      <c r="L96" s="83">
        <f t="shared" si="7"/>
        <v>0</v>
      </c>
      <c r="M96" s="85">
        <f t="shared" si="8"/>
        <v>-377.65</v>
      </c>
    </row>
    <row r="97" spans="1:13" ht="19.5">
      <c r="A97" s="39"/>
      <c r="B97" s="42" t="s">
        <v>26</v>
      </c>
      <c r="C97" s="8" t="s">
        <v>27</v>
      </c>
      <c r="D97" s="63"/>
      <c r="E97" s="107">
        <v>2097608</v>
      </c>
      <c r="F97" s="107">
        <f>SUM(F99:F120)</f>
        <v>0</v>
      </c>
      <c r="G97" s="13">
        <f t="shared" si="9"/>
        <v>2097608</v>
      </c>
      <c r="H97" s="94">
        <f>SUM(H99:H120)</f>
        <v>1554361.5999999999</v>
      </c>
      <c r="I97" s="14">
        <f t="shared" si="10"/>
        <v>74.10162432637556</v>
      </c>
      <c r="J97" s="11">
        <f t="shared" si="11"/>
        <v>-25.898375673624443</v>
      </c>
      <c r="K97" s="12">
        <f t="shared" si="12"/>
        <v>543246.4000000001</v>
      </c>
      <c r="L97" s="83">
        <f t="shared" si="7"/>
        <v>0</v>
      </c>
      <c r="M97" s="85">
        <f t="shared" si="8"/>
        <v>-543246.4000000001</v>
      </c>
    </row>
    <row r="98" spans="1:13" ht="19.5" hidden="1">
      <c r="A98" s="39"/>
      <c r="B98" s="42"/>
      <c r="C98" s="8"/>
      <c r="D98" s="63"/>
      <c r="E98" s="107">
        <v>-2097608</v>
      </c>
      <c r="F98" s="107">
        <f>-F97</f>
        <v>0</v>
      </c>
      <c r="G98" s="13">
        <f t="shared" si="9"/>
        <v>-2097608</v>
      </c>
      <c r="H98" s="94">
        <f>-H97</f>
        <v>-1554361.5999999999</v>
      </c>
      <c r="I98" s="14"/>
      <c r="J98" s="11"/>
      <c r="K98" s="12"/>
      <c r="L98" s="83">
        <f t="shared" si="7"/>
        <v>0</v>
      </c>
      <c r="M98" s="85">
        <f t="shared" si="8"/>
        <v>543246.4000000001</v>
      </c>
    </row>
    <row r="99" spans="1:13" ht="18.75">
      <c r="A99" s="39"/>
      <c r="B99" s="67" t="s">
        <v>81</v>
      </c>
      <c r="C99" s="71"/>
      <c r="D99" s="72" t="s">
        <v>82</v>
      </c>
      <c r="E99" s="108">
        <v>1002185</v>
      </c>
      <c r="F99" s="108"/>
      <c r="G99" s="70">
        <f t="shared" si="9"/>
        <v>1002185</v>
      </c>
      <c r="H99" s="95">
        <v>753344.89</v>
      </c>
      <c r="I99" s="15">
        <f aca="true" t="shared" si="13" ref="I99:I121">H99/E99*100</f>
        <v>75.17024202118373</v>
      </c>
      <c r="J99" s="11">
        <f aca="true" t="shared" si="14" ref="J99:J121">I99-100</f>
        <v>-24.829757978816275</v>
      </c>
      <c r="K99" s="12">
        <f aca="true" t="shared" si="15" ref="K99:K121">E99-H99</f>
        <v>248840.11</v>
      </c>
      <c r="L99" s="83">
        <f t="shared" si="7"/>
        <v>0</v>
      </c>
      <c r="M99" s="85">
        <f t="shared" si="8"/>
        <v>-248840.11</v>
      </c>
    </row>
    <row r="100" spans="1:13" ht="18.75">
      <c r="A100" s="39"/>
      <c r="B100" s="67" t="s">
        <v>83</v>
      </c>
      <c r="C100" s="71"/>
      <c r="D100" s="72" t="s">
        <v>84</v>
      </c>
      <c r="E100" s="108">
        <v>88780</v>
      </c>
      <c r="F100" s="108"/>
      <c r="G100" s="70">
        <f t="shared" si="9"/>
        <v>88780</v>
      </c>
      <c r="H100" s="95">
        <v>88708.76</v>
      </c>
      <c r="I100" s="15">
        <f t="shared" si="13"/>
        <v>99.9197567019599</v>
      </c>
      <c r="J100" s="11">
        <f t="shared" si="14"/>
        <v>-0.08024329804010222</v>
      </c>
      <c r="K100" s="12">
        <f t="shared" si="15"/>
        <v>71.24000000000524</v>
      </c>
      <c r="L100" s="83">
        <f t="shared" si="7"/>
        <v>0</v>
      </c>
      <c r="M100" s="85">
        <f t="shared" si="8"/>
        <v>-71.24000000000524</v>
      </c>
    </row>
    <row r="101" spans="1:13" ht="18.75">
      <c r="A101" s="39"/>
      <c r="B101" s="67" t="s">
        <v>85</v>
      </c>
      <c r="C101" s="71"/>
      <c r="D101" s="72" t="s">
        <v>86</v>
      </c>
      <c r="E101" s="108">
        <v>151275</v>
      </c>
      <c r="F101" s="108"/>
      <c r="G101" s="70">
        <f t="shared" si="9"/>
        <v>151275</v>
      </c>
      <c r="H101" s="95">
        <v>127228.79</v>
      </c>
      <c r="I101" s="15">
        <f t="shared" si="13"/>
        <v>84.10430672616096</v>
      </c>
      <c r="J101" s="11">
        <f t="shared" si="14"/>
        <v>-15.895693273839044</v>
      </c>
      <c r="K101" s="12">
        <f t="shared" si="15"/>
        <v>24046.210000000006</v>
      </c>
      <c r="L101" s="83">
        <f t="shared" si="7"/>
        <v>0</v>
      </c>
      <c r="M101" s="85">
        <f t="shared" si="8"/>
        <v>-24046.210000000006</v>
      </c>
    </row>
    <row r="102" spans="1:13" ht="18.75">
      <c r="A102" s="39"/>
      <c r="B102" s="67" t="s">
        <v>87</v>
      </c>
      <c r="C102" s="71"/>
      <c r="D102" s="72" t="s">
        <v>88</v>
      </c>
      <c r="E102" s="108">
        <v>24546</v>
      </c>
      <c r="F102" s="108"/>
      <c r="G102" s="70">
        <f t="shared" si="9"/>
        <v>24546</v>
      </c>
      <c r="H102" s="95">
        <v>23453.37</v>
      </c>
      <c r="I102" s="15">
        <f t="shared" si="13"/>
        <v>95.5486433634808</v>
      </c>
      <c r="J102" s="11">
        <f t="shared" si="14"/>
        <v>-4.451356636519193</v>
      </c>
      <c r="K102" s="12">
        <f t="shared" si="15"/>
        <v>1092.630000000001</v>
      </c>
      <c r="L102" s="83">
        <f t="shared" si="7"/>
        <v>0</v>
      </c>
      <c r="M102" s="85">
        <f t="shared" si="8"/>
        <v>-1092.630000000001</v>
      </c>
    </row>
    <row r="103" spans="1:13" ht="18.75">
      <c r="A103" s="39"/>
      <c r="B103" s="67" t="s">
        <v>116</v>
      </c>
      <c r="C103" s="71"/>
      <c r="D103" s="72" t="s">
        <v>117</v>
      </c>
      <c r="E103" s="108">
        <v>47800</v>
      </c>
      <c r="F103" s="108"/>
      <c r="G103" s="70">
        <f t="shared" si="9"/>
        <v>47800</v>
      </c>
      <c r="H103" s="95">
        <v>34714</v>
      </c>
      <c r="I103" s="15">
        <f t="shared" si="13"/>
        <v>72.6234309623431</v>
      </c>
      <c r="J103" s="11">
        <f t="shared" si="14"/>
        <v>-27.376569037656907</v>
      </c>
      <c r="K103" s="12">
        <f t="shared" si="15"/>
        <v>13086</v>
      </c>
      <c r="L103" s="83">
        <f t="shared" si="7"/>
        <v>0</v>
      </c>
      <c r="M103" s="85">
        <f t="shared" si="8"/>
        <v>-13086</v>
      </c>
    </row>
    <row r="104" spans="1:13" s="44" customFormat="1" ht="18.75">
      <c r="A104" s="39"/>
      <c r="B104" s="67" t="s">
        <v>89</v>
      </c>
      <c r="C104" s="71"/>
      <c r="D104" s="72" t="s">
        <v>90</v>
      </c>
      <c r="E104" s="108">
        <v>90000</v>
      </c>
      <c r="F104" s="108"/>
      <c r="G104" s="70">
        <f t="shared" si="9"/>
        <v>90000</v>
      </c>
      <c r="H104" s="95">
        <v>55550.38</v>
      </c>
      <c r="I104" s="15">
        <f t="shared" si="13"/>
        <v>61.72264444444444</v>
      </c>
      <c r="J104" s="11">
        <f t="shared" si="14"/>
        <v>-38.27735555555556</v>
      </c>
      <c r="K104" s="12">
        <f t="shared" si="15"/>
        <v>34449.62</v>
      </c>
      <c r="L104" s="83">
        <f t="shared" si="7"/>
        <v>0</v>
      </c>
      <c r="M104" s="85">
        <f t="shared" si="8"/>
        <v>-34449.62</v>
      </c>
    </row>
    <row r="105" spans="1:13" ht="18.75">
      <c r="A105" s="39"/>
      <c r="B105" s="74" t="s">
        <v>71</v>
      </c>
      <c r="C105" s="75"/>
      <c r="D105" s="76" t="s">
        <v>72</v>
      </c>
      <c r="E105" s="110">
        <v>73000</v>
      </c>
      <c r="F105" s="110"/>
      <c r="G105" s="77">
        <f t="shared" si="9"/>
        <v>73000</v>
      </c>
      <c r="H105" s="97">
        <v>67351.21</v>
      </c>
      <c r="I105" s="18">
        <f t="shared" si="13"/>
        <v>92.26193150684932</v>
      </c>
      <c r="J105" s="17">
        <f t="shared" si="14"/>
        <v>-7.738068493150678</v>
      </c>
      <c r="K105" s="12">
        <f t="shared" si="15"/>
        <v>5648.789999999994</v>
      </c>
      <c r="L105" s="83">
        <f t="shared" si="7"/>
        <v>0</v>
      </c>
      <c r="M105" s="85">
        <f t="shared" si="8"/>
        <v>-5648.789999999994</v>
      </c>
    </row>
    <row r="106" spans="1:13" ht="18.75">
      <c r="A106" s="39"/>
      <c r="B106" s="67" t="s">
        <v>118</v>
      </c>
      <c r="C106" s="71"/>
      <c r="D106" s="72" t="s">
        <v>120</v>
      </c>
      <c r="E106" s="108">
        <v>87000</v>
      </c>
      <c r="F106" s="108"/>
      <c r="G106" s="70">
        <f t="shared" si="9"/>
        <v>87000</v>
      </c>
      <c r="H106" s="95">
        <v>46181.02</v>
      </c>
      <c r="I106" s="15">
        <f t="shared" si="13"/>
        <v>53.08163218390804</v>
      </c>
      <c r="J106" s="11">
        <f t="shared" si="14"/>
        <v>-46.91836781609196</v>
      </c>
      <c r="K106" s="12">
        <f t="shared" si="15"/>
        <v>40818.98</v>
      </c>
      <c r="L106" s="83">
        <f t="shared" si="7"/>
        <v>0</v>
      </c>
      <c r="M106" s="85">
        <f t="shared" si="8"/>
        <v>-40818.98</v>
      </c>
    </row>
    <row r="107" spans="1:13" ht="18.75">
      <c r="A107" s="39"/>
      <c r="B107" s="67" t="s">
        <v>91</v>
      </c>
      <c r="C107" s="71"/>
      <c r="D107" s="72" t="s">
        <v>92</v>
      </c>
      <c r="E107" s="108">
        <v>1700</v>
      </c>
      <c r="F107" s="108"/>
      <c r="G107" s="70">
        <f t="shared" si="9"/>
        <v>1700</v>
      </c>
      <c r="H107" s="95">
        <v>1498</v>
      </c>
      <c r="I107" s="15">
        <f t="shared" si="13"/>
        <v>88.11764705882354</v>
      </c>
      <c r="J107" s="11">
        <f t="shared" si="14"/>
        <v>-11.882352941176464</v>
      </c>
      <c r="K107" s="12">
        <f t="shared" si="15"/>
        <v>202</v>
      </c>
      <c r="L107" s="83">
        <f t="shared" si="7"/>
        <v>0</v>
      </c>
      <c r="M107" s="85">
        <f t="shared" si="8"/>
        <v>-202</v>
      </c>
    </row>
    <row r="108" spans="1:13" ht="18.75">
      <c r="A108" s="39"/>
      <c r="B108" s="67" t="s">
        <v>62</v>
      </c>
      <c r="C108" s="71"/>
      <c r="D108" s="72" t="s">
        <v>63</v>
      </c>
      <c r="E108" s="108">
        <v>149000</v>
      </c>
      <c r="F108" s="108"/>
      <c r="G108" s="70">
        <f t="shared" si="9"/>
        <v>149000</v>
      </c>
      <c r="H108" s="95">
        <v>119381.51</v>
      </c>
      <c r="I108" s="15">
        <f t="shared" si="13"/>
        <v>80.12181879194631</v>
      </c>
      <c r="J108" s="11">
        <f t="shared" si="14"/>
        <v>-19.87818120805369</v>
      </c>
      <c r="K108" s="12">
        <f t="shared" si="15"/>
        <v>29618.490000000005</v>
      </c>
      <c r="L108" s="83">
        <f t="shared" si="7"/>
        <v>0</v>
      </c>
      <c r="M108" s="85">
        <f t="shared" si="8"/>
        <v>-29618.490000000005</v>
      </c>
    </row>
    <row r="109" spans="1:13" ht="18.75">
      <c r="A109" s="39"/>
      <c r="B109" s="67" t="s">
        <v>119</v>
      </c>
      <c r="C109" s="71"/>
      <c r="D109" s="72" t="s">
        <v>121</v>
      </c>
      <c r="E109" s="108">
        <v>20000</v>
      </c>
      <c r="F109" s="108"/>
      <c r="G109" s="70">
        <f t="shared" si="9"/>
        <v>20000</v>
      </c>
      <c r="H109" s="95">
        <v>12217.28</v>
      </c>
      <c r="I109" s="15">
        <f t="shared" si="13"/>
        <v>61.086400000000005</v>
      </c>
      <c r="J109" s="11">
        <f t="shared" si="14"/>
        <v>-38.913599999999995</v>
      </c>
      <c r="K109" s="12">
        <f t="shared" si="15"/>
        <v>7782.719999999999</v>
      </c>
      <c r="L109" s="83">
        <f t="shared" si="7"/>
        <v>0</v>
      </c>
      <c r="M109" s="85">
        <f t="shared" si="8"/>
        <v>-7782.719999999999</v>
      </c>
    </row>
    <row r="110" spans="1:13" ht="31.5">
      <c r="A110" s="39"/>
      <c r="B110" s="67" t="s">
        <v>93</v>
      </c>
      <c r="C110" s="71"/>
      <c r="D110" s="72" t="s">
        <v>94</v>
      </c>
      <c r="E110" s="108">
        <v>28500</v>
      </c>
      <c r="F110" s="108"/>
      <c r="G110" s="70">
        <f t="shared" si="9"/>
        <v>28500</v>
      </c>
      <c r="H110" s="95">
        <v>18363.96</v>
      </c>
      <c r="I110" s="15">
        <f t="shared" si="13"/>
        <v>64.43494736842105</v>
      </c>
      <c r="J110" s="11">
        <f t="shared" si="14"/>
        <v>-35.56505263157895</v>
      </c>
      <c r="K110" s="12">
        <f t="shared" si="15"/>
        <v>10136.04</v>
      </c>
      <c r="L110" s="83">
        <f t="shared" si="7"/>
        <v>0</v>
      </c>
      <c r="M110" s="85">
        <f t="shared" si="8"/>
        <v>-10136.04</v>
      </c>
    </row>
    <row r="111" spans="1:13" ht="31.5">
      <c r="A111" s="39"/>
      <c r="B111" s="67" t="s">
        <v>95</v>
      </c>
      <c r="C111" s="71"/>
      <c r="D111" s="72" t="s">
        <v>96</v>
      </c>
      <c r="E111" s="108">
        <v>80000</v>
      </c>
      <c r="F111" s="108"/>
      <c r="G111" s="70">
        <f t="shared" si="9"/>
        <v>80000</v>
      </c>
      <c r="H111" s="95">
        <v>53360.98</v>
      </c>
      <c r="I111" s="15">
        <f t="shared" si="13"/>
        <v>66.70122500000001</v>
      </c>
      <c r="J111" s="11">
        <f t="shared" si="14"/>
        <v>-33.29877499999999</v>
      </c>
      <c r="K111" s="12">
        <f t="shared" si="15"/>
        <v>26639.019999999997</v>
      </c>
      <c r="L111" s="83">
        <f t="shared" si="7"/>
        <v>0</v>
      </c>
      <c r="M111" s="85">
        <f t="shared" si="8"/>
        <v>-26639.019999999997</v>
      </c>
    </row>
    <row r="112" spans="1:13" ht="18.75">
      <c r="A112" s="39"/>
      <c r="B112" s="67" t="s">
        <v>114</v>
      </c>
      <c r="C112" s="71"/>
      <c r="D112" s="72" t="s">
        <v>98</v>
      </c>
      <c r="E112" s="108">
        <v>48000</v>
      </c>
      <c r="F112" s="108"/>
      <c r="G112" s="70">
        <f t="shared" si="9"/>
        <v>48000</v>
      </c>
      <c r="H112" s="95">
        <v>34782.73</v>
      </c>
      <c r="I112" s="15">
        <f t="shared" si="13"/>
        <v>72.46402083333334</v>
      </c>
      <c r="J112" s="11">
        <f t="shared" si="14"/>
        <v>-27.535979166666664</v>
      </c>
      <c r="K112" s="12">
        <f t="shared" si="15"/>
        <v>13217.269999999997</v>
      </c>
      <c r="L112" s="83">
        <f t="shared" si="7"/>
        <v>0</v>
      </c>
      <c r="M112" s="85">
        <f t="shared" si="8"/>
        <v>-13217.269999999997</v>
      </c>
    </row>
    <row r="113" spans="1:13" ht="18.75">
      <c r="A113" s="39"/>
      <c r="B113" s="67" t="s">
        <v>113</v>
      </c>
      <c r="C113" s="71"/>
      <c r="D113" s="72" t="s">
        <v>115</v>
      </c>
      <c r="E113" s="108">
        <v>1500</v>
      </c>
      <c r="F113" s="108"/>
      <c r="G113" s="70">
        <f t="shared" si="9"/>
        <v>1500</v>
      </c>
      <c r="H113" s="95">
        <v>504.81</v>
      </c>
      <c r="I113" s="15">
        <f t="shared" si="13"/>
        <v>33.654</v>
      </c>
      <c r="J113" s="11">
        <f t="shared" si="14"/>
        <v>-66.346</v>
      </c>
      <c r="K113" s="12">
        <f t="shared" si="15"/>
        <v>995.19</v>
      </c>
      <c r="L113" s="83">
        <f t="shared" si="7"/>
        <v>0</v>
      </c>
      <c r="M113" s="85">
        <f t="shared" si="8"/>
        <v>-995.19</v>
      </c>
    </row>
    <row r="114" spans="1:13" ht="18.75">
      <c r="A114" s="39"/>
      <c r="B114" s="67" t="s">
        <v>122</v>
      </c>
      <c r="C114" s="71"/>
      <c r="D114" s="72" t="s">
        <v>68</v>
      </c>
      <c r="E114" s="108">
        <v>77000</v>
      </c>
      <c r="F114" s="108"/>
      <c r="G114" s="70">
        <f t="shared" si="9"/>
        <v>77000</v>
      </c>
      <c r="H114" s="95">
        <v>46252.08</v>
      </c>
      <c r="I114" s="15">
        <f t="shared" si="13"/>
        <v>60.06763636363637</v>
      </c>
      <c r="J114" s="11">
        <f t="shared" si="14"/>
        <v>-39.93236363636363</v>
      </c>
      <c r="K114" s="12">
        <f t="shared" si="15"/>
        <v>30747.92</v>
      </c>
      <c r="L114" s="83">
        <f t="shared" si="7"/>
        <v>0</v>
      </c>
      <c r="M114" s="85">
        <f t="shared" si="8"/>
        <v>-30747.92</v>
      </c>
    </row>
    <row r="115" spans="1:13" ht="31.5">
      <c r="A115" s="39"/>
      <c r="B115" s="67" t="s">
        <v>99</v>
      </c>
      <c r="C115" s="71"/>
      <c r="D115" s="72" t="s">
        <v>100</v>
      </c>
      <c r="E115" s="108">
        <v>57293</v>
      </c>
      <c r="F115" s="108"/>
      <c r="G115" s="70">
        <f t="shared" si="9"/>
        <v>57293</v>
      </c>
      <c r="H115" s="95">
        <v>33615</v>
      </c>
      <c r="I115" s="15">
        <f t="shared" si="13"/>
        <v>58.67208908592673</v>
      </c>
      <c r="J115" s="11">
        <f t="shared" si="14"/>
        <v>-41.32791091407327</v>
      </c>
      <c r="K115" s="12">
        <f t="shared" si="15"/>
        <v>23678</v>
      </c>
      <c r="L115" s="83">
        <f t="shared" si="7"/>
        <v>0</v>
      </c>
      <c r="M115" s="85">
        <f t="shared" si="8"/>
        <v>-23678</v>
      </c>
    </row>
    <row r="116" spans="1:13" ht="31.5">
      <c r="A116" s="39"/>
      <c r="B116" s="67" t="s">
        <v>123</v>
      </c>
      <c r="C116" s="71"/>
      <c r="D116" s="72" t="s">
        <v>124</v>
      </c>
      <c r="E116" s="108">
        <v>29</v>
      </c>
      <c r="F116" s="108"/>
      <c r="G116" s="70">
        <f t="shared" si="9"/>
        <v>29</v>
      </c>
      <c r="H116" s="95">
        <v>19.65</v>
      </c>
      <c r="I116" s="15">
        <f t="shared" si="13"/>
        <v>67.75862068965517</v>
      </c>
      <c r="J116" s="11">
        <f t="shared" si="14"/>
        <v>-32.241379310344826</v>
      </c>
      <c r="K116" s="12">
        <f t="shared" si="15"/>
        <v>9.350000000000001</v>
      </c>
      <c r="L116" s="83">
        <f t="shared" si="7"/>
        <v>0</v>
      </c>
      <c r="M116" s="85">
        <f t="shared" si="8"/>
        <v>-9.350000000000001</v>
      </c>
    </row>
    <row r="117" spans="1:13" ht="31.5">
      <c r="A117" s="39"/>
      <c r="B117" s="67" t="s">
        <v>125</v>
      </c>
      <c r="C117" s="71"/>
      <c r="D117" s="72" t="s">
        <v>101</v>
      </c>
      <c r="E117" s="108">
        <v>11000</v>
      </c>
      <c r="F117" s="108"/>
      <c r="G117" s="70">
        <f t="shared" si="9"/>
        <v>11000</v>
      </c>
      <c r="H117" s="95">
        <v>9812</v>
      </c>
      <c r="I117" s="15">
        <f t="shared" si="13"/>
        <v>89.2</v>
      </c>
      <c r="J117" s="11">
        <f t="shared" si="14"/>
        <v>-10.799999999999997</v>
      </c>
      <c r="K117" s="12">
        <f t="shared" si="15"/>
        <v>1188</v>
      </c>
      <c r="L117" s="83">
        <f t="shared" si="7"/>
        <v>0</v>
      </c>
      <c r="M117" s="85">
        <f t="shared" si="8"/>
        <v>-1188</v>
      </c>
    </row>
    <row r="118" spans="1:13" ht="31.5">
      <c r="A118" s="39"/>
      <c r="B118" s="67" t="s">
        <v>103</v>
      </c>
      <c r="C118" s="71"/>
      <c r="D118" s="72" t="s">
        <v>102</v>
      </c>
      <c r="E118" s="108">
        <v>7000</v>
      </c>
      <c r="F118" s="108"/>
      <c r="G118" s="70">
        <f t="shared" si="9"/>
        <v>7000</v>
      </c>
      <c r="H118" s="95">
        <v>4884.76</v>
      </c>
      <c r="I118" s="15">
        <f t="shared" si="13"/>
        <v>69.78228571428572</v>
      </c>
      <c r="J118" s="11">
        <f t="shared" si="14"/>
        <v>-30.21771428571428</v>
      </c>
      <c r="K118" s="12">
        <f t="shared" si="15"/>
        <v>2115.24</v>
      </c>
      <c r="L118" s="83">
        <f t="shared" si="7"/>
        <v>0</v>
      </c>
      <c r="M118" s="85">
        <f t="shared" si="8"/>
        <v>-2115.24</v>
      </c>
    </row>
    <row r="119" spans="1:13" ht="31.5">
      <c r="A119" s="39"/>
      <c r="B119" s="67" t="s">
        <v>104</v>
      </c>
      <c r="C119" s="71"/>
      <c r="D119" s="72" t="s">
        <v>105</v>
      </c>
      <c r="E119" s="108">
        <v>27000</v>
      </c>
      <c r="F119" s="108"/>
      <c r="G119" s="70">
        <f t="shared" si="9"/>
        <v>27000</v>
      </c>
      <c r="H119" s="95">
        <v>23136.42</v>
      </c>
      <c r="I119" s="15">
        <f t="shared" si="13"/>
        <v>85.69044444444444</v>
      </c>
      <c r="J119" s="11">
        <f t="shared" si="14"/>
        <v>-14.309555555555562</v>
      </c>
      <c r="K119" s="12">
        <f t="shared" si="15"/>
        <v>3863.5800000000017</v>
      </c>
      <c r="L119" s="83">
        <f t="shared" si="7"/>
        <v>0</v>
      </c>
      <c r="M119" s="85">
        <f t="shared" si="8"/>
        <v>-3863.5800000000017</v>
      </c>
    </row>
    <row r="120" spans="1:13" ht="31.5">
      <c r="A120" s="39"/>
      <c r="B120" s="67" t="s">
        <v>126</v>
      </c>
      <c r="C120" s="71"/>
      <c r="D120" s="72" t="s">
        <v>127</v>
      </c>
      <c r="E120" s="108">
        <v>25000</v>
      </c>
      <c r="F120" s="108"/>
      <c r="G120" s="70">
        <f t="shared" si="9"/>
        <v>25000</v>
      </c>
      <c r="H120" s="95">
        <v>0</v>
      </c>
      <c r="I120" s="15">
        <f t="shared" si="13"/>
        <v>0</v>
      </c>
      <c r="J120" s="11">
        <f t="shared" si="14"/>
        <v>-100</v>
      </c>
      <c r="K120" s="12">
        <f t="shared" si="15"/>
        <v>25000</v>
      </c>
      <c r="L120" s="83">
        <f t="shared" si="7"/>
        <v>0</v>
      </c>
      <c r="M120" s="85">
        <f t="shared" si="8"/>
        <v>-25000</v>
      </c>
    </row>
    <row r="121" spans="1:13" s="36" customFormat="1" ht="19.5">
      <c r="A121" s="39"/>
      <c r="B121" s="42" t="s">
        <v>128</v>
      </c>
      <c r="C121" s="8" t="s">
        <v>129</v>
      </c>
      <c r="D121" s="63"/>
      <c r="E121" s="107">
        <v>1000</v>
      </c>
      <c r="F121" s="107">
        <f>SUM(F123)</f>
        <v>0</v>
      </c>
      <c r="G121" s="13">
        <f t="shared" si="9"/>
        <v>1000</v>
      </c>
      <c r="H121" s="94">
        <f>SUM(H123)</f>
        <v>0</v>
      </c>
      <c r="I121" s="57">
        <f t="shared" si="13"/>
        <v>0</v>
      </c>
      <c r="J121" s="11">
        <f t="shared" si="14"/>
        <v>-100</v>
      </c>
      <c r="K121" s="12">
        <f t="shared" si="15"/>
        <v>1000</v>
      </c>
      <c r="L121" s="83">
        <f t="shared" si="7"/>
        <v>0</v>
      </c>
      <c r="M121" s="85">
        <f t="shared" si="8"/>
        <v>-1000</v>
      </c>
    </row>
    <row r="122" spans="1:13" s="36" customFormat="1" ht="19.5" hidden="1">
      <c r="A122" s="39"/>
      <c r="B122" s="42"/>
      <c r="C122" s="8"/>
      <c r="D122" s="63"/>
      <c r="E122" s="107">
        <v>-1000</v>
      </c>
      <c r="F122" s="107">
        <f>-F121</f>
        <v>0</v>
      </c>
      <c r="G122" s="13">
        <f t="shared" si="9"/>
        <v>-1000</v>
      </c>
      <c r="H122" s="94">
        <f>-H121</f>
        <v>0</v>
      </c>
      <c r="I122" s="57"/>
      <c r="J122" s="11"/>
      <c r="K122" s="12"/>
      <c r="L122" s="83">
        <f t="shared" si="7"/>
        <v>0</v>
      </c>
      <c r="M122" s="85">
        <f t="shared" si="8"/>
        <v>1000</v>
      </c>
    </row>
    <row r="123" spans="1:13" ht="18.75">
      <c r="A123" s="39"/>
      <c r="B123" s="67" t="s">
        <v>111</v>
      </c>
      <c r="C123" s="71"/>
      <c r="D123" s="72" t="s">
        <v>112</v>
      </c>
      <c r="E123" s="108">
        <v>1000</v>
      </c>
      <c r="F123" s="108"/>
      <c r="G123" s="70">
        <f t="shared" si="9"/>
        <v>1000</v>
      </c>
      <c r="H123" s="95">
        <v>0</v>
      </c>
      <c r="I123" s="15">
        <f>H123/E123*100</f>
        <v>0</v>
      </c>
      <c r="J123" s="11">
        <f>I123-100</f>
        <v>-100</v>
      </c>
      <c r="K123" s="12">
        <f>E123-H123</f>
        <v>1000</v>
      </c>
      <c r="L123" s="83">
        <f t="shared" si="7"/>
        <v>0</v>
      </c>
      <c r="M123" s="85">
        <f t="shared" si="8"/>
        <v>-1000</v>
      </c>
    </row>
    <row r="124" spans="1:12" ht="18.75">
      <c r="A124" s="58"/>
      <c r="B124" s="49" t="s">
        <v>9</v>
      </c>
      <c r="C124" s="8" t="s">
        <v>216</v>
      </c>
      <c r="D124" s="63"/>
      <c r="E124" s="106">
        <v>4500</v>
      </c>
      <c r="F124" s="106">
        <f>SUM(F126:F128)</f>
        <v>0</v>
      </c>
      <c r="G124" s="9">
        <f t="shared" si="9"/>
        <v>4500</v>
      </c>
      <c r="H124" s="93"/>
      <c r="I124" s="10"/>
      <c r="J124" s="11"/>
      <c r="K124" s="12"/>
      <c r="L124" s="83">
        <f t="shared" si="7"/>
        <v>0</v>
      </c>
    </row>
    <row r="125" spans="1:13" ht="19.5" hidden="1">
      <c r="A125" s="39"/>
      <c r="B125" s="42"/>
      <c r="C125" s="8"/>
      <c r="D125" s="63"/>
      <c r="E125" s="107">
        <v>-4500</v>
      </c>
      <c r="F125" s="107">
        <f>-F124</f>
        <v>0</v>
      </c>
      <c r="G125" s="13">
        <f>-G124</f>
        <v>-4500</v>
      </c>
      <c r="H125" s="13" t="e">
        <f>-#REF!</f>
        <v>#REF!</v>
      </c>
      <c r="I125" s="13" t="e">
        <f>-#REF!</f>
        <v>#REF!</v>
      </c>
      <c r="J125" s="13" t="e">
        <f>-#REF!</f>
        <v>#REF!</v>
      </c>
      <c r="K125" s="13" t="e">
        <f>-#REF!</f>
        <v>#REF!</v>
      </c>
      <c r="L125" s="13" t="e">
        <f>-#REF!</f>
        <v>#REF!</v>
      </c>
      <c r="M125" s="13" t="e">
        <f>-#REF!</f>
        <v>#REF!</v>
      </c>
    </row>
    <row r="126" spans="1:12" ht="18.75">
      <c r="A126" s="39"/>
      <c r="B126" s="67" t="s">
        <v>89</v>
      </c>
      <c r="C126" s="71"/>
      <c r="D126" s="72" t="s">
        <v>217</v>
      </c>
      <c r="E126" s="108">
        <v>2100</v>
      </c>
      <c r="F126" s="108"/>
      <c r="G126" s="70">
        <f t="shared" si="9"/>
        <v>2100</v>
      </c>
      <c r="H126" s="95"/>
      <c r="I126" s="15"/>
      <c r="J126" s="11"/>
      <c r="K126" s="12"/>
      <c r="L126" s="83"/>
    </row>
    <row r="127" spans="1:12" ht="18.75">
      <c r="A127" s="39"/>
      <c r="B127" s="67" t="s">
        <v>71</v>
      </c>
      <c r="C127" s="71"/>
      <c r="D127" s="72" t="s">
        <v>218</v>
      </c>
      <c r="E127" s="108">
        <v>2270</v>
      </c>
      <c r="F127" s="108"/>
      <c r="G127" s="70">
        <f t="shared" si="9"/>
        <v>2270</v>
      </c>
      <c r="H127" s="95"/>
      <c r="I127" s="15"/>
      <c r="J127" s="11"/>
      <c r="K127" s="12"/>
      <c r="L127" s="83"/>
    </row>
    <row r="128" spans="1:12" ht="18.75">
      <c r="A128" s="39"/>
      <c r="B128" s="67" t="s">
        <v>114</v>
      </c>
      <c r="C128" s="71"/>
      <c r="D128" s="72" t="s">
        <v>219</v>
      </c>
      <c r="E128" s="108">
        <v>130</v>
      </c>
      <c r="F128" s="108"/>
      <c r="G128" s="70">
        <f t="shared" si="9"/>
        <v>130</v>
      </c>
      <c r="H128" s="95"/>
      <c r="I128" s="15"/>
      <c r="J128" s="11"/>
      <c r="K128" s="12"/>
      <c r="L128" s="83"/>
    </row>
    <row r="129" spans="1:13" ht="63">
      <c r="A129" s="37" t="s">
        <v>28</v>
      </c>
      <c r="B129" s="49" t="s">
        <v>29</v>
      </c>
      <c r="C129" s="8"/>
      <c r="D129" s="63"/>
      <c r="E129" s="106">
        <v>1288</v>
      </c>
      <c r="F129" s="106">
        <f>SUM(F131:F136)</f>
        <v>0</v>
      </c>
      <c r="G129" s="9">
        <f t="shared" si="9"/>
        <v>1288</v>
      </c>
      <c r="H129" s="93">
        <f>H131</f>
        <v>0</v>
      </c>
      <c r="I129" s="10">
        <f>H129/E129*100</f>
        <v>0</v>
      </c>
      <c r="J129" s="11">
        <f>I129-100</f>
        <v>-100</v>
      </c>
      <c r="K129" s="12">
        <f>E129-H129</f>
        <v>1288</v>
      </c>
      <c r="L129" s="83">
        <f t="shared" si="7"/>
        <v>0</v>
      </c>
      <c r="M129" s="85">
        <f t="shared" si="8"/>
        <v>-1288</v>
      </c>
    </row>
    <row r="130" spans="1:13" ht="18.75" hidden="1">
      <c r="A130" s="58"/>
      <c r="B130" s="49"/>
      <c r="C130" s="8"/>
      <c r="D130" s="63"/>
      <c r="E130" s="106">
        <v>-1288</v>
      </c>
      <c r="F130" s="106">
        <f>-F129</f>
        <v>0</v>
      </c>
      <c r="G130" s="9">
        <f t="shared" si="9"/>
        <v>-1288</v>
      </c>
      <c r="H130" s="93">
        <f>-H129</f>
        <v>0</v>
      </c>
      <c r="I130" s="10"/>
      <c r="J130" s="11"/>
      <c r="K130" s="12"/>
      <c r="L130" s="83">
        <f t="shared" si="7"/>
        <v>0</v>
      </c>
      <c r="M130" s="85">
        <f t="shared" si="8"/>
        <v>1288</v>
      </c>
    </row>
    <row r="131" spans="1:15" ht="31.5">
      <c r="A131" s="39"/>
      <c r="B131" s="42" t="s">
        <v>30</v>
      </c>
      <c r="C131" s="8" t="s">
        <v>31</v>
      </c>
      <c r="D131" s="63"/>
      <c r="E131" s="107">
        <v>1288</v>
      </c>
      <c r="F131" s="107">
        <f>SUM(F133:F136)</f>
        <v>0</v>
      </c>
      <c r="G131" s="13">
        <f t="shared" si="9"/>
        <v>1288</v>
      </c>
      <c r="H131" s="94">
        <f>SUM(H133:H136)</f>
        <v>0</v>
      </c>
      <c r="I131" s="14">
        <f>H131/E131*100</f>
        <v>0</v>
      </c>
      <c r="J131" s="11">
        <f>I131-100</f>
        <v>-100</v>
      </c>
      <c r="K131" s="12">
        <f>E131-H131</f>
        <v>1288</v>
      </c>
      <c r="L131" s="83">
        <f t="shared" si="7"/>
        <v>0</v>
      </c>
      <c r="M131" s="85">
        <f t="shared" si="8"/>
        <v>-1288</v>
      </c>
      <c r="O131" s="9"/>
    </row>
    <row r="132" spans="1:13" ht="18.75" hidden="1">
      <c r="A132" s="39"/>
      <c r="B132" s="42"/>
      <c r="C132" s="8"/>
      <c r="D132" s="63"/>
      <c r="E132" s="106">
        <v>-1288</v>
      </c>
      <c r="F132" s="106">
        <f>-F131</f>
        <v>0</v>
      </c>
      <c r="G132" s="9">
        <f t="shared" si="9"/>
        <v>-1288</v>
      </c>
      <c r="H132" s="94">
        <f>-H131</f>
        <v>0</v>
      </c>
      <c r="I132" s="14"/>
      <c r="J132" s="11"/>
      <c r="K132" s="12"/>
      <c r="L132" s="83">
        <f t="shared" si="7"/>
        <v>0</v>
      </c>
      <c r="M132" s="85">
        <f t="shared" si="8"/>
        <v>1288</v>
      </c>
    </row>
    <row r="133" spans="1:13" ht="18.75">
      <c r="A133" s="39"/>
      <c r="B133" s="67" t="s">
        <v>71</v>
      </c>
      <c r="C133" s="71"/>
      <c r="D133" s="72" t="s">
        <v>72</v>
      </c>
      <c r="E133" s="108">
        <v>238</v>
      </c>
      <c r="F133" s="108"/>
      <c r="G133" s="70">
        <f t="shared" si="9"/>
        <v>238</v>
      </c>
      <c r="H133" s="95">
        <v>0</v>
      </c>
      <c r="I133" s="15">
        <f>H133/E133*100</f>
        <v>0</v>
      </c>
      <c r="J133" s="11">
        <f>I133-100</f>
        <v>-100</v>
      </c>
      <c r="K133" s="12">
        <f>E133-H133</f>
        <v>238</v>
      </c>
      <c r="L133" s="83">
        <f t="shared" si="7"/>
        <v>0</v>
      </c>
      <c r="M133" s="85">
        <f t="shared" si="8"/>
        <v>-238</v>
      </c>
    </row>
    <row r="134" spans="1:13" ht="18.75">
      <c r="A134" s="39"/>
      <c r="B134" s="67" t="s">
        <v>62</v>
      </c>
      <c r="C134" s="71"/>
      <c r="D134" s="72" t="s">
        <v>63</v>
      </c>
      <c r="E134" s="108">
        <v>300</v>
      </c>
      <c r="F134" s="108"/>
      <c r="G134" s="70">
        <f t="shared" si="9"/>
        <v>300</v>
      </c>
      <c r="H134" s="95">
        <v>0</v>
      </c>
      <c r="I134" s="15">
        <f>H134/E134*100</f>
        <v>0</v>
      </c>
      <c r="J134" s="11">
        <f>I134-100</f>
        <v>-100</v>
      </c>
      <c r="K134" s="12">
        <f>E134-H134</f>
        <v>300</v>
      </c>
      <c r="L134" s="83">
        <f t="shared" si="7"/>
        <v>0</v>
      </c>
      <c r="M134" s="85">
        <f t="shared" si="8"/>
        <v>-300</v>
      </c>
    </row>
    <row r="135" spans="1:13" ht="31.5">
      <c r="A135" s="39"/>
      <c r="B135" s="67" t="s">
        <v>103</v>
      </c>
      <c r="C135" s="71"/>
      <c r="D135" s="72" t="s">
        <v>102</v>
      </c>
      <c r="E135" s="108">
        <v>150</v>
      </c>
      <c r="F135" s="108"/>
      <c r="G135" s="70">
        <f t="shared" si="9"/>
        <v>150</v>
      </c>
      <c r="H135" s="95">
        <v>0</v>
      </c>
      <c r="I135" s="15">
        <f>H135/E135*100</f>
        <v>0</v>
      </c>
      <c r="J135" s="11">
        <f>I135-100</f>
        <v>-100</v>
      </c>
      <c r="K135" s="12">
        <f>E135-H135</f>
        <v>150</v>
      </c>
      <c r="L135" s="83">
        <f t="shared" si="7"/>
        <v>0</v>
      </c>
      <c r="M135" s="85">
        <f t="shared" si="8"/>
        <v>-150</v>
      </c>
    </row>
    <row r="136" spans="1:13" ht="31.5">
      <c r="A136" s="39"/>
      <c r="B136" s="67" t="s">
        <v>104</v>
      </c>
      <c r="C136" s="71"/>
      <c r="D136" s="72" t="s">
        <v>105</v>
      </c>
      <c r="E136" s="108">
        <v>600</v>
      </c>
      <c r="F136" s="108"/>
      <c r="G136" s="70">
        <f t="shared" si="9"/>
        <v>600</v>
      </c>
      <c r="H136" s="95">
        <v>0</v>
      </c>
      <c r="I136" s="15">
        <f>H136/E136*100</f>
        <v>0</v>
      </c>
      <c r="J136" s="11">
        <f>I136-100</f>
        <v>-100</v>
      </c>
      <c r="K136" s="12">
        <f>E136-H136</f>
        <v>600</v>
      </c>
      <c r="L136" s="83">
        <f t="shared" si="7"/>
        <v>0</v>
      </c>
      <c r="M136" s="85">
        <f t="shared" si="8"/>
        <v>-600</v>
      </c>
    </row>
    <row r="137" spans="1:13" ht="31.5">
      <c r="A137" s="37" t="s">
        <v>130</v>
      </c>
      <c r="B137" s="50" t="s">
        <v>131</v>
      </c>
      <c r="C137" s="8"/>
      <c r="D137" s="63"/>
      <c r="E137" s="106">
        <v>1075489</v>
      </c>
      <c r="F137" s="106">
        <f>SUM(F139:F183)</f>
        <v>0</v>
      </c>
      <c r="G137" s="9">
        <v>1075489</v>
      </c>
      <c r="H137" s="93">
        <f>H139+H147+H158+H180</f>
        <v>222042.28</v>
      </c>
      <c r="I137" s="10">
        <f>H137/E137*100</f>
        <v>20.6457044191061</v>
      </c>
      <c r="J137" s="11">
        <f>I137-100</f>
        <v>-79.3542955808939</v>
      </c>
      <c r="K137" s="12">
        <f>E137-H137</f>
        <v>853446.72</v>
      </c>
      <c r="L137" s="83">
        <f t="shared" si="7"/>
        <v>0</v>
      </c>
      <c r="M137" s="85">
        <f t="shared" si="8"/>
        <v>-853446.72</v>
      </c>
    </row>
    <row r="138" spans="1:13" ht="18.75" hidden="1">
      <c r="A138" s="58"/>
      <c r="B138" s="50"/>
      <c r="C138" s="8"/>
      <c r="D138" s="63"/>
      <c r="E138" s="106">
        <v>-1075489</v>
      </c>
      <c r="F138" s="106">
        <f>-F137</f>
        <v>0</v>
      </c>
      <c r="G138" s="9">
        <f t="shared" si="9"/>
        <v>-1075489</v>
      </c>
      <c r="H138" s="93">
        <f>-H137</f>
        <v>-222042.28</v>
      </c>
      <c r="I138" s="10"/>
      <c r="J138" s="11"/>
      <c r="K138" s="12"/>
      <c r="L138" s="83">
        <f t="shared" si="7"/>
        <v>0</v>
      </c>
      <c r="M138" s="85">
        <f t="shared" si="8"/>
        <v>853446.72</v>
      </c>
    </row>
    <row r="139" spans="1:13" ht="19.5">
      <c r="A139" s="39"/>
      <c r="B139" s="42" t="s">
        <v>132</v>
      </c>
      <c r="C139" s="8" t="s">
        <v>133</v>
      </c>
      <c r="D139" s="63"/>
      <c r="E139" s="107">
        <v>14000</v>
      </c>
      <c r="F139" s="107">
        <f>SUM(F141:F143)</f>
        <v>-7000</v>
      </c>
      <c r="G139" s="13">
        <f t="shared" si="9"/>
        <v>7000</v>
      </c>
      <c r="H139" s="94">
        <f>SUM(H141:H143)</f>
        <v>5000</v>
      </c>
      <c r="I139" s="14">
        <f>H139/E139*100</f>
        <v>35.714285714285715</v>
      </c>
      <c r="J139" s="11">
        <f>I139-100</f>
        <v>-64.28571428571428</v>
      </c>
      <c r="K139" s="12">
        <f>E139-H139</f>
        <v>9000</v>
      </c>
      <c r="L139" s="83">
        <f t="shared" si="7"/>
        <v>-7000</v>
      </c>
      <c r="M139" s="85">
        <f t="shared" si="8"/>
        <v>-2000</v>
      </c>
    </row>
    <row r="140" spans="1:13" ht="19.5" hidden="1">
      <c r="A140" s="39"/>
      <c r="B140" s="42"/>
      <c r="C140" s="8"/>
      <c r="D140" s="63"/>
      <c r="E140" s="107">
        <v>-14000</v>
      </c>
      <c r="F140" s="107">
        <f>-F139</f>
        <v>7000</v>
      </c>
      <c r="G140" s="13">
        <f t="shared" si="9"/>
        <v>-7000</v>
      </c>
      <c r="H140" s="94">
        <f>-H139</f>
        <v>-5000</v>
      </c>
      <c r="I140" s="14"/>
      <c r="J140" s="11"/>
      <c r="K140" s="12"/>
      <c r="L140" s="83">
        <f t="shared" si="7"/>
        <v>7000</v>
      </c>
      <c r="M140" s="85">
        <f t="shared" si="8"/>
        <v>2000</v>
      </c>
    </row>
    <row r="141" spans="1:13" ht="18.75">
      <c r="A141" s="39"/>
      <c r="B141" s="67" t="s">
        <v>134</v>
      </c>
      <c r="C141" s="71"/>
      <c r="D141" s="72" t="s">
        <v>135</v>
      </c>
      <c r="E141" s="108">
        <v>7000</v>
      </c>
      <c r="F141" s="108">
        <v>-7000</v>
      </c>
      <c r="G141" s="70">
        <f t="shared" si="9"/>
        <v>0</v>
      </c>
      <c r="H141" s="95">
        <v>0</v>
      </c>
      <c r="I141" s="15">
        <f>H141/E141*100</f>
        <v>0</v>
      </c>
      <c r="J141" s="11">
        <f>I141-100</f>
        <v>-100</v>
      </c>
      <c r="K141" s="12">
        <f>E141-H141</f>
        <v>7000</v>
      </c>
      <c r="L141" s="83">
        <f t="shared" si="7"/>
        <v>-7000</v>
      </c>
      <c r="M141" s="85">
        <f t="shared" si="8"/>
        <v>0</v>
      </c>
    </row>
    <row r="142" spans="1:13" ht="18.75">
      <c r="A142" s="39"/>
      <c r="B142" s="67" t="s">
        <v>71</v>
      </c>
      <c r="C142" s="71"/>
      <c r="D142" s="72" t="s">
        <v>72</v>
      </c>
      <c r="E142" s="108">
        <v>7000</v>
      </c>
      <c r="F142" s="108"/>
      <c r="G142" s="70">
        <f t="shared" si="9"/>
        <v>7000</v>
      </c>
      <c r="H142" s="95">
        <v>5000</v>
      </c>
      <c r="I142" s="15">
        <f>H142/E142*100</f>
        <v>71.42857142857143</v>
      </c>
      <c r="J142" s="11">
        <f>I142-100</f>
        <v>-28.57142857142857</v>
      </c>
      <c r="K142" s="12">
        <f>E142-H142</f>
        <v>2000</v>
      </c>
      <c r="L142" s="83">
        <f t="shared" si="7"/>
        <v>0</v>
      </c>
      <c r="M142" s="85">
        <f t="shared" si="8"/>
        <v>-2000</v>
      </c>
    </row>
    <row r="143" spans="1:13" ht="47.25" hidden="1">
      <c r="A143" s="39"/>
      <c r="B143" s="67" t="s">
        <v>136</v>
      </c>
      <c r="C143" s="71"/>
      <c r="D143" s="72" t="s">
        <v>137</v>
      </c>
      <c r="E143" s="108">
        <v>0</v>
      </c>
      <c r="F143" s="108"/>
      <c r="G143" s="70">
        <f t="shared" si="9"/>
        <v>0</v>
      </c>
      <c r="H143" s="95">
        <v>0</v>
      </c>
      <c r="I143" s="15" t="e">
        <f>H143/E143*100</f>
        <v>#DIV/0!</v>
      </c>
      <c r="J143" s="11" t="e">
        <f>I143-100</f>
        <v>#DIV/0!</v>
      </c>
      <c r="K143" s="12">
        <f>E143-H143</f>
        <v>0</v>
      </c>
      <c r="L143" s="83">
        <f t="shared" si="7"/>
        <v>0</v>
      </c>
      <c r="M143" s="85">
        <f t="shared" si="8"/>
        <v>0</v>
      </c>
    </row>
    <row r="144" spans="1:12" ht="19.5">
      <c r="A144" s="39"/>
      <c r="B144" s="42" t="s">
        <v>225</v>
      </c>
      <c r="C144" s="8" t="s">
        <v>224</v>
      </c>
      <c r="D144" s="63"/>
      <c r="E144" s="107">
        <f>E146</f>
        <v>0</v>
      </c>
      <c r="F144" s="107">
        <f>F146</f>
        <v>7000</v>
      </c>
      <c r="G144" s="70">
        <f t="shared" si="9"/>
        <v>7000</v>
      </c>
      <c r="H144" s="94"/>
      <c r="I144" s="14"/>
      <c r="J144" s="11"/>
      <c r="K144" s="12"/>
      <c r="L144" s="83"/>
    </row>
    <row r="145" spans="1:12" ht="19.5" hidden="1">
      <c r="A145" s="39"/>
      <c r="B145" s="42"/>
      <c r="C145" s="8"/>
      <c r="D145" s="63"/>
      <c r="E145" s="107">
        <f>-E144</f>
        <v>0</v>
      </c>
      <c r="F145" s="107">
        <f>-F144</f>
        <v>-7000</v>
      </c>
      <c r="G145" s="107">
        <f>-G144</f>
        <v>-7000</v>
      </c>
      <c r="H145" s="94"/>
      <c r="I145" s="14"/>
      <c r="J145" s="11"/>
      <c r="K145" s="12"/>
      <c r="L145" s="83"/>
    </row>
    <row r="146" spans="1:12" ht="18.75">
      <c r="A146" s="39"/>
      <c r="B146" s="67" t="s">
        <v>134</v>
      </c>
      <c r="C146" s="71"/>
      <c r="D146" s="72" t="s">
        <v>135</v>
      </c>
      <c r="E146" s="108">
        <v>0</v>
      </c>
      <c r="F146" s="108">
        <v>7000</v>
      </c>
      <c r="G146" s="70">
        <f t="shared" si="9"/>
        <v>7000</v>
      </c>
      <c r="H146" s="95"/>
      <c r="I146" s="15"/>
      <c r="J146" s="11"/>
      <c r="K146" s="12"/>
      <c r="L146" s="83"/>
    </row>
    <row r="147" spans="1:13" ht="19.5">
      <c r="A147" s="39"/>
      <c r="B147" s="42" t="s">
        <v>138</v>
      </c>
      <c r="C147" s="8" t="s">
        <v>139</v>
      </c>
      <c r="D147" s="63"/>
      <c r="E147" s="107">
        <v>772700</v>
      </c>
      <c r="F147" s="107">
        <f>SUM(F149:F157)</f>
        <v>0</v>
      </c>
      <c r="G147" s="13">
        <f t="shared" si="9"/>
        <v>772700</v>
      </c>
      <c r="H147" s="94">
        <f>SUM(H149:H157)</f>
        <v>55884.44</v>
      </c>
      <c r="I147" s="14">
        <f>H147/E147*100</f>
        <v>7.23235925973858</v>
      </c>
      <c r="J147" s="11">
        <f>I147-100</f>
        <v>-92.76764074026141</v>
      </c>
      <c r="K147" s="12">
        <f>E147-H147</f>
        <v>716815.56</v>
      </c>
      <c r="L147" s="83">
        <f t="shared" si="7"/>
        <v>0</v>
      </c>
      <c r="M147" s="85">
        <f t="shared" si="8"/>
        <v>-716815.56</v>
      </c>
    </row>
    <row r="148" spans="1:13" ht="19.5" hidden="1">
      <c r="A148" s="39"/>
      <c r="B148" s="42"/>
      <c r="C148" s="8"/>
      <c r="D148" s="63"/>
      <c r="E148" s="107">
        <v>-772700</v>
      </c>
      <c r="F148" s="107">
        <f>-F147</f>
        <v>0</v>
      </c>
      <c r="G148" s="13">
        <f t="shared" si="9"/>
        <v>-772700</v>
      </c>
      <c r="H148" s="94">
        <f>-H147</f>
        <v>-55884.44</v>
      </c>
      <c r="I148" s="14"/>
      <c r="J148" s="11"/>
      <c r="K148" s="12"/>
      <c r="L148" s="83">
        <f t="shared" si="7"/>
        <v>0</v>
      </c>
      <c r="M148" s="85">
        <f t="shared" si="8"/>
        <v>716815.56</v>
      </c>
    </row>
    <row r="149" spans="1:13" ht="18.75">
      <c r="A149" s="39"/>
      <c r="B149" s="67" t="s">
        <v>111</v>
      </c>
      <c r="C149" s="71"/>
      <c r="D149" s="72" t="s">
        <v>112</v>
      </c>
      <c r="E149" s="108">
        <v>21000</v>
      </c>
      <c r="F149" s="108"/>
      <c r="G149" s="70">
        <f t="shared" si="9"/>
        <v>21000</v>
      </c>
      <c r="H149" s="95">
        <v>13532.76</v>
      </c>
      <c r="I149" s="15">
        <f aca="true" t="shared" si="16" ref="I149:I158">H149/E149*100</f>
        <v>64.4417142857143</v>
      </c>
      <c r="J149" s="11">
        <f aca="true" t="shared" si="17" ref="J149:J158">I149-100</f>
        <v>-35.5582857142857</v>
      </c>
      <c r="K149" s="12">
        <f aca="true" t="shared" si="18" ref="K149:K158">E149-H149</f>
        <v>7467.24</v>
      </c>
      <c r="L149" s="83">
        <f t="shared" si="7"/>
        <v>0</v>
      </c>
      <c r="M149" s="85">
        <f t="shared" si="8"/>
        <v>-7467.24</v>
      </c>
    </row>
    <row r="150" spans="1:13" ht="18.75">
      <c r="A150" s="39"/>
      <c r="B150" s="67" t="s">
        <v>71</v>
      </c>
      <c r="C150" s="71"/>
      <c r="D150" s="72" t="s">
        <v>72</v>
      </c>
      <c r="E150" s="108">
        <v>43000</v>
      </c>
      <c r="F150" s="108"/>
      <c r="G150" s="70">
        <f t="shared" si="9"/>
        <v>43000</v>
      </c>
      <c r="H150" s="95">
        <v>11776.74</v>
      </c>
      <c r="I150" s="15">
        <f t="shared" si="16"/>
        <v>27.38776744186047</v>
      </c>
      <c r="J150" s="11">
        <f t="shared" si="17"/>
        <v>-72.61223255813954</v>
      </c>
      <c r="K150" s="12">
        <f t="shared" si="18"/>
        <v>31223.260000000002</v>
      </c>
      <c r="L150" s="83">
        <f t="shared" si="7"/>
        <v>0</v>
      </c>
      <c r="M150" s="85">
        <f t="shared" si="8"/>
        <v>-31223.260000000002</v>
      </c>
    </row>
    <row r="151" spans="1:13" ht="18.75">
      <c r="A151" s="39"/>
      <c r="B151" s="67" t="s">
        <v>118</v>
      </c>
      <c r="C151" s="71"/>
      <c r="D151" s="72" t="s">
        <v>120</v>
      </c>
      <c r="E151" s="108">
        <v>23000</v>
      </c>
      <c r="F151" s="108"/>
      <c r="G151" s="70">
        <f t="shared" si="9"/>
        <v>23000</v>
      </c>
      <c r="H151" s="95">
        <v>13019.43</v>
      </c>
      <c r="I151" s="15">
        <f t="shared" si="16"/>
        <v>56.60621739130435</v>
      </c>
      <c r="J151" s="11">
        <f t="shared" si="17"/>
        <v>-43.39378260869565</v>
      </c>
      <c r="K151" s="12">
        <f t="shared" si="18"/>
        <v>9980.57</v>
      </c>
      <c r="L151" s="83">
        <f t="shared" si="7"/>
        <v>0</v>
      </c>
      <c r="M151" s="85">
        <f t="shared" si="8"/>
        <v>-9980.57</v>
      </c>
    </row>
    <row r="152" spans="1:13" ht="18.75">
      <c r="A152" s="39"/>
      <c r="B152" s="67" t="s">
        <v>91</v>
      </c>
      <c r="C152" s="71"/>
      <c r="D152" s="72" t="s">
        <v>92</v>
      </c>
      <c r="E152" s="108">
        <v>2500</v>
      </c>
      <c r="F152" s="108"/>
      <c r="G152" s="70">
        <f t="shared" si="9"/>
        <v>2500</v>
      </c>
      <c r="H152" s="95">
        <v>1400</v>
      </c>
      <c r="I152" s="15">
        <f t="shared" si="16"/>
        <v>56.00000000000001</v>
      </c>
      <c r="J152" s="11">
        <f t="shared" si="17"/>
        <v>-43.99999999999999</v>
      </c>
      <c r="K152" s="12">
        <f t="shared" si="18"/>
        <v>1100</v>
      </c>
      <c r="L152" s="83">
        <f t="shared" si="7"/>
        <v>0</v>
      </c>
      <c r="M152" s="85">
        <f t="shared" si="8"/>
        <v>-1100</v>
      </c>
    </row>
    <row r="153" spans="1:13" ht="18.75">
      <c r="A153" s="39"/>
      <c r="B153" s="67" t="s">
        <v>62</v>
      </c>
      <c r="C153" s="71"/>
      <c r="D153" s="72" t="s">
        <v>63</v>
      </c>
      <c r="E153" s="108">
        <v>28000</v>
      </c>
      <c r="F153" s="108"/>
      <c r="G153" s="70">
        <f t="shared" si="9"/>
        <v>28000</v>
      </c>
      <c r="H153" s="95">
        <v>9411.4</v>
      </c>
      <c r="I153" s="15">
        <f t="shared" si="16"/>
        <v>33.61214285714286</v>
      </c>
      <c r="J153" s="11">
        <f t="shared" si="17"/>
        <v>-66.38785714285714</v>
      </c>
      <c r="K153" s="12">
        <f t="shared" si="18"/>
        <v>18588.6</v>
      </c>
      <c r="L153" s="83">
        <f t="shared" si="7"/>
        <v>0</v>
      </c>
      <c r="M153" s="85">
        <f t="shared" si="8"/>
        <v>-18588.6</v>
      </c>
    </row>
    <row r="154" spans="1:13" ht="31.5">
      <c r="A154" s="39"/>
      <c r="B154" s="67" t="s">
        <v>93</v>
      </c>
      <c r="C154" s="71"/>
      <c r="D154" s="72" t="s">
        <v>94</v>
      </c>
      <c r="E154" s="108">
        <v>1200</v>
      </c>
      <c r="F154" s="108"/>
      <c r="G154" s="70">
        <f t="shared" si="9"/>
        <v>1200</v>
      </c>
      <c r="H154" s="95">
        <v>404.45</v>
      </c>
      <c r="I154" s="15">
        <f t="shared" si="16"/>
        <v>33.704166666666666</v>
      </c>
      <c r="J154" s="11">
        <f t="shared" si="17"/>
        <v>-66.29583333333333</v>
      </c>
      <c r="K154" s="12">
        <f t="shared" si="18"/>
        <v>795.55</v>
      </c>
      <c r="L154" s="83">
        <f aca="true" t="shared" si="19" ref="L154:L206">G154-E154</f>
        <v>0</v>
      </c>
      <c r="M154" s="85">
        <f t="shared" si="8"/>
        <v>-795.55</v>
      </c>
    </row>
    <row r="155" spans="1:13" ht="31.5">
      <c r="A155" s="39"/>
      <c r="B155" s="67" t="s">
        <v>95</v>
      </c>
      <c r="C155" s="71"/>
      <c r="D155" s="72" t="s">
        <v>96</v>
      </c>
      <c r="E155" s="108">
        <v>3000</v>
      </c>
      <c r="F155" s="108"/>
      <c r="G155" s="70">
        <f t="shared" si="9"/>
        <v>3000</v>
      </c>
      <c r="H155" s="95">
        <v>2119.66</v>
      </c>
      <c r="I155" s="15">
        <f t="shared" si="16"/>
        <v>70.65533333333333</v>
      </c>
      <c r="J155" s="11">
        <f t="shared" si="17"/>
        <v>-29.34466666666667</v>
      </c>
      <c r="K155" s="12">
        <f t="shared" si="18"/>
        <v>880.3400000000001</v>
      </c>
      <c r="L155" s="83">
        <f t="shared" si="19"/>
        <v>0</v>
      </c>
      <c r="M155" s="85">
        <f aca="true" t="shared" si="20" ref="M155:M206">H155-G155</f>
        <v>-880.3400000000001</v>
      </c>
    </row>
    <row r="156" spans="1:13" ht="18.75">
      <c r="A156" s="39"/>
      <c r="B156" s="67" t="s">
        <v>67</v>
      </c>
      <c r="C156" s="71"/>
      <c r="D156" s="72" t="s">
        <v>68</v>
      </c>
      <c r="E156" s="108">
        <v>1000</v>
      </c>
      <c r="F156" s="108"/>
      <c r="G156" s="70">
        <f t="shared" si="9"/>
        <v>1000</v>
      </c>
      <c r="H156" s="95">
        <v>72</v>
      </c>
      <c r="I156" s="15">
        <f t="shared" si="16"/>
        <v>7.199999999999999</v>
      </c>
      <c r="J156" s="11">
        <f t="shared" si="17"/>
        <v>-92.8</v>
      </c>
      <c r="K156" s="12">
        <f t="shared" si="18"/>
        <v>928</v>
      </c>
      <c r="L156" s="83">
        <f t="shared" si="19"/>
        <v>0</v>
      </c>
      <c r="M156" s="85">
        <f t="shared" si="20"/>
        <v>-928</v>
      </c>
    </row>
    <row r="157" spans="1:13" ht="18.75">
      <c r="A157" s="39"/>
      <c r="B157" s="67" t="s">
        <v>64</v>
      </c>
      <c r="C157" s="71"/>
      <c r="D157" s="72" t="s">
        <v>65</v>
      </c>
      <c r="E157" s="108">
        <v>650000</v>
      </c>
      <c r="F157" s="108"/>
      <c r="G157" s="70">
        <f t="shared" si="9"/>
        <v>650000</v>
      </c>
      <c r="H157" s="95">
        <v>4148</v>
      </c>
      <c r="I157" s="15">
        <f t="shared" si="16"/>
        <v>0.6381538461538462</v>
      </c>
      <c r="J157" s="11">
        <f t="shared" si="17"/>
        <v>-99.36184615384616</v>
      </c>
      <c r="K157" s="12">
        <f t="shared" si="18"/>
        <v>645852</v>
      </c>
      <c r="L157" s="83">
        <f t="shared" si="19"/>
        <v>0</v>
      </c>
      <c r="M157" s="85">
        <f t="shared" si="20"/>
        <v>-645852</v>
      </c>
    </row>
    <row r="158" spans="1:13" ht="19.5">
      <c r="A158" s="39"/>
      <c r="B158" s="42" t="s">
        <v>140</v>
      </c>
      <c r="C158" s="8" t="s">
        <v>141</v>
      </c>
      <c r="D158" s="63"/>
      <c r="E158" s="107">
        <v>281789</v>
      </c>
      <c r="F158" s="107">
        <f>SUM(F160:F179)</f>
        <v>0</v>
      </c>
      <c r="G158" s="13">
        <f aca="true" t="shared" si="21" ref="G158:G206">E158+F158</f>
        <v>281789</v>
      </c>
      <c r="H158" s="94">
        <f>SUM(H160:H179)</f>
        <v>158037.84</v>
      </c>
      <c r="I158" s="14">
        <f t="shared" si="16"/>
        <v>56.08375060772421</v>
      </c>
      <c r="J158" s="11">
        <f t="shared" si="17"/>
        <v>-43.91624939227579</v>
      </c>
      <c r="K158" s="12">
        <f t="shared" si="18"/>
        <v>123751.16</v>
      </c>
      <c r="L158" s="83">
        <f t="shared" si="19"/>
        <v>0</v>
      </c>
      <c r="M158" s="85">
        <f t="shared" si="20"/>
        <v>-123751.16</v>
      </c>
    </row>
    <row r="159" spans="1:13" ht="19.5" hidden="1">
      <c r="A159" s="39"/>
      <c r="B159" s="42"/>
      <c r="C159" s="8"/>
      <c r="D159" s="63"/>
      <c r="E159" s="107">
        <v>-281789</v>
      </c>
      <c r="F159" s="107">
        <f>-F158</f>
        <v>0</v>
      </c>
      <c r="G159" s="13">
        <f t="shared" si="21"/>
        <v>-281789</v>
      </c>
      <c r="H159" s="94">
        <f>-H158</f>
        <v>-158037.84</v>
      </c>
      <c r="I159" s="14"/>
      <c r="J159" s="11"/>
      <c r="K159" s="12"/>
      <c r="L159" s="83">
        <f t="shared" si="19"/>
        <v>0</v>
      </c>
      <c r="M159" s="85">
        <f t="shared" si="20"/>
        <v>123751.16</v>
      </c>
    </row>
    <row r="160" spans="1:13" ht="18.75">
      <c r="A160" s="39"/>
      <c r="B160" s="67" t="s">
        <v>142</v>
      </c>
      <c r="C160" s="71"/>
      <c r="D160" s="72" t="s">
        <v>143</v>
      </c>
      <c r="E160" s="108">
        <v>7500</v>
      </c>
      <c r="F160" s="108"/>
      <c r="G160" s="70">
        <f t="shared" si="21"/>
        <v>7500</v>
      </c>
      <c r="H160" s="95">
        <v>2399.31</v>
      </c>
      <c r="I160" s="15">
        <f aca="true" t="shared" si="22" ref="I160:I180">H160/E160*100</f>
        <v>31.990799999999997</v>
      </c>
      <c r="J160" s="11">
        <f aca="true" t="shared" si="23" ref="J160:J180">I160-100</f>
        <v>-68.0092</v>
      </c>
      <c r="K160" s="12">
        <f aca="true" t="shared" si="24" ref="K160:K180">E160-H160</f>
        <v>5100.6900000000005</v>
      </c>
      <c r="L160" s="83">
        <f t="shared" si="19"/>
        <v>0</v>
      </c>
      <c r="M160" s="85">
        <f t="shared" si="20"/>
        <v>-5100.6900000000005</v>
      </c>
    </row>
    <row r="161" spans="1:13" ht="18.75">
      <c r="A161" s="39"/>
      <c r="B161" s="67" t="s">
        <v>81</v>
      </c>
      <c r="C161" s="71"/>
      <c r="D161" s="72" t="s">
        <v>82</v>
      </c>
      <c r="E161" s="108">
        <v>89500</v>
      </c>
      <c r="F161" s="108"/>
      <c r="G161" s="70">
        <f t="shared" si="21"/>
        <v>89500</v>
      </c>
      <c r="H161" s="95">
        <v>47575.83</v>
      </c>
      <c r="I161" s="15">
        <f t="shared" si="22"/>
        <v>53.15735195530726</v>
      </c>
      <c r="J161" s="11">
        <f t="shared" si="23"/>
        <v>-46.84264804469274</v>
      </c>
      <c r="K161" s="12">
        <f t="shared" si="24"/>
        <v>41924.17</v>
      </c>
      <c r="L161" s="83">
        <f t="shared" si="19"/>
        <v>0</v>
      </c>
      <c r="M161" s="85">
        <f t="shared" si="20"/>
        <v>-41924.17</v>
      </c>
    </row>
    <row r="162" spans="1:13" s="44" customFormat="1" ht="18.75">
      <c r="A162" s="39"/>
      <c r="B162" s="67" t="s">
        <v>83</v>
      </c>
      <c r="C162" s="71"/>
      <c r="D162" s="72" t="s">
        <v>84</v>
      </c>
      <c r="E162" s="108">
        <v>3660</v>
      </c>
      <c r="F162" s="108"/>
      <c r="G162" s="70">
        <f t="shared" si="21"/>
        <v>3660</v>
      </c>
      <c r="H162" s="95">
        <v>3656.13</v>
      </c>
      <c r="I162" s="15">
        <f t="shared" si="22"/>
        <v>99.89426229508197</v>
      </c>
      <c r="J162" s="11">
        <f t="shared" si="23"/>
        <v>-0.10573770491802748</v>
      </c>
      <c r="K162" s="12">
        <f t="shared" si="24"/>
        <v>3.869999999999891</v>
      </c>
      <c r="L162" s="83">
        <f t="shared" si="19"/>
        <v>0</v>
      </c>
      <c r="M162" s="85">
        <f t="shared" si="20"/>
        <v>-3.869999999999891</v>
      </c>
    </row>
    <row r="163" spans="1:13" ht="18.75">
      <c r="A163" s="39"/>
      <c r="B163" s="74" t="s">
        <v>85</v>
      </c>
      <c r="C163" s="75"/>
      <c r="D163" s="76" t="s">
        <v>86</v>
      </c>
      <c r="E163" s="110">
        <v>13900</v>
      </c>
      <c r="F163" s="110"/>
      <c r="G163" s="77">
        <f t="shared" si="21"/>
        <v>13900</v>
      </c>
      <c r="H163" s="97">
        <v>7941.08</v>
      </c>
      <c r="I163" s="18">
        <f t="shared" si="22"/>
        <v>57.13007194244605</v>
      </c>
      <c r="J163" s="17">
        <f t="shared" si="23"/>
        <v>-42.86992805755395</v>
      </c>
      <c r="K163" s="12">
        <f t="shared" si="24"/>
        <v>5958.92</v>
      </c>
      <c r="L163" s="83">
        <f t="shared" si="19"/>
        <v>0</v>
      </c>
      <c r="M163" s="85">
        <f t="shared" si="20"/>
        <v>-5958.92</v>
      </c>
    </row>
    <row r="164" spans="1:13" ht="18.75">
      <c r="A164" s="39"/>
      <c r="B164" s="67" t="s">
        <v>87</v>
      </c>
      <c r="C164" s="71"/>
      <c r="D164" s="72" t="s">
        <v>88</v>
      </c>
      <c r="E164" s="108">
        <v>2350</v>
      </c>
      <c r="F164" s="108"/>
      <c r="G164" s="70">
        <f t="shared" si="21"/>
        <v>2350</v>
      </c>
      <c r="H164" s="95">
        <v>1271.57</v>
      </c>
      <c r="I164" s="15">
        <f t="shared" si="22"/>
        <v>54.10936170212766</v>
      </c>
      <c r="J164" s="11">
        <f t="shared" si="23"/>
        <v>-45.89063829787234</v>
      </c>
      <c r="K164" s="12">
        <f t="shared" si="24"/>
        <v>1078.43</v>
      </c>
      <c r="L164" s="83">
        <f t="shared" si="19"/>
        <v>0</v>
      </c>
      <c r="M164" s="85">
        <f t="shared" si="20"/>
        <v>-1078.43</v>
      </c>
    </row>
    <row r="165" spans="1:13" ht="18.75">
      <c r="A165" s="39"/>
      <c r="B165" s="67" t="s">
        <v>116</v>
      </c>
      <c r="C165" s="71"/>
      <c r="D165" s="72" t="s">
        <v>117</v>
      </c>
      <c r="E165" s="108">
        <v>2600</v>
      </c>
      <c r="F165" s="108"/>
      <c r="G165" s="70">
        <f t="shared" si="21"/>
        <v>2600</v>
      </c>
      <c r="H165" s="95">
        <v>946</v>
      </c>
      <c r="I165" s="15">
        <f t="shared" si="22"/>
        <v>36.38461538461538</v>
      </c>
      <c r="J165" s="11">
        <f t="shared" si="23"/>
        <v>-63.61538461538462</v>
      </c>
      <c r="K165" s="12">
        <f t="shared" si="24"/>
        <v>1654</v>
      </c>
      <c r="L165" s="83">
        <f t="shared" si="19"/>
        <v>0</v>
      </c>
      <c r="M165" s="85">
        <f t="shared" si="20"/>
        <v>-1654</v>
      </c>
    </row>
    <row r="166" spans="1:13" ht="18.75">
      <c r="A166" s="39"/>
      <c r="B166" s="67" t="s">
        <v>71</v>
      </c>
      <c r="C166" s="71"/>
      <c r="D166" s="72" t="s">
        <v>72</v>
      </c>
      <c r="E166" s="108">
        <v>20400</v>
      </c>
      <c r="F166" s="108"/>
      <c r="G166" s="70">
        <f t="shared" si="21"/>
        <v>20400</v>
      </c>
      <c r="H166" s="95">
        <v>11359.47</v>
      </c>
      <c r="I166" s="15">
        <f t="shared" si="22"/>
        <v>55.683676470588225</v>
      </c>
      <c r="J166" s="11">
        <f t="shared" si="23"/>
        <v>-44.316323529411775</v>
      </c>
      <c r="K166" s="12">
        <f t="shared" si="24"/>
        <v>9040.53</v>
      </c>
      <c r="L166" s="83">
        <f t="shared" si="19"/>
        <v>0</v>
      </c>
      <c r="M166" s="85">
        <f t="shared" si="20"/>
        <v>-9040.53</v>
      </c>
    </row>
    <row r="167" spans="1:13" ht="18.75">
      <c r="A167" s="39"/>
      <c r="B167" s="67" t="s">
        <v>118</v>
      </c>
      <c r="C167" s="71"/>
      <c r="D167" s="72" t="s">
        <v>120</v>
      </c>
      <c r="E167" s="108">
        <v>5000</v>
      </c>
      <c r="F167" s="108"/>
      <c r="G167" s="70">
        <f t="shared" si="21"/>
        <v>5000</v>
      </c>
      <c r="H167" s="95">
        <v>245.14</v>
      </c>
      <c r="I167" s="15">
        <f t="shared" si="22"/>
        <v>4.902799999999999</v>
      </c>
      <c r="J167" s="11">
        <f t="shared" si="23"/>
        <v>-95.0972</v>
      </c>
      <c r="K167" s="12">
        <f t="shared" si="24"/>
        <v>4754.86</v>
      </c>
      <c r="L167" s="83">
        <f t="shared" si="19"/>
        <v>0</v>
      </c>
      <c r="M167" s="85">
        <f t="shared" si="20"/>
        <v>-4754.86</v>
      </c>
    </row>
    <row r="168" spans="1:13" ht="18.75">
      <c r="A168" s="39"/>
      <c r="B168" s="67" t="s">
        <v>91</v>
      </c>
      <c r="C168" s="71"/>
      <c r="D168" s="72" t="s">
        <v>92</v>
      </c>
      <c r="E168" s="108">
        <v>660</v>
      </c>
      <c r="F168" s="108"/>
      <c r="G168" s="70">
        <f t="shared" si="21"/>
        <v>660</v>
      </c>
      <c r="H168" s="95">
        <v>360</v>
      </c>
      <c r="I168" s="15">
        <f t="shared" si="22"/>
        <v>54.54545454545454</v>
      </c>
      <c r="J168" s="11">
        <f t="shared" si="23"/>
        <v>-45.45454545454546</v>
      </c>
      <c r="K168" s="12">
        <f t="shared" si="24"/>
        <v>300</v>
      </c>
      <c r="L168" s="83">
        <f t="shared" si="19"/>
        <v>0</v>
      </c>
      <c r="M168" s="85">
        <f t="shared" si="20"/>
        <v>-300</v>
      </c>
    </row>
    <row r="169" spans="1:13" ht="18.75">
      <c r="A169" s="39"/>
      <c r="B169" s="67" t="s">
        <v>62</v>
      </c>
      <c r="C169" s="71"/>
      <c r="D169" s="72" t="s">
        <v>63</v>
      </c>
      <c r="E169" s="108">
        <v>32000</v>
      </c>
      <c r="F169" s="108"/>
      <c r="G169" s="70">
        <f t="shared" si="21"/>
        <v>32000</v>
      </c>
      <c r="H169" s="95">
        <v>5005.67</v>
      </c>
      <c r="I169" s="15">
        <f t="shared" si="22"/>
        <v>15.64271875</v>
      </c>
      <c r="J169" s="11">
        <f t="shared" si="23"/>
        <v>-84.35728125</v>
      </c>
      <c r="K169" s="12">
        <f t="shared" si="24"/>
        <v>26994.33</v>
      </c>
      <c r="L169" s="83">
        <f t="shared" si="19"/>
        <v>0</v>
      </c>
      <c r="M169" s="85">
        <f t="shared" si="20"/>
        <v>-26994.33</v>
      </c>
    </row>
    <row r="170" spans="1:13" ht="18.75">
      <c r="A170" s="39"/>
      <c r="B170" s="67" t="s">
        <v>119</v>
      </c>
      <c r="C170" s="71"/>
      <c r="D170" s="72" t="s">
        <v>121</v>
      </c>
      <c r="E170" s="108">
        <v>800</v>
      </c>
      <c r="F170" s="108"/>
      <c r="G170" s="70">
        <f t="shared" si="21"/>
        <v>800</v>
      </c>
      <c r="H170" s="95">
        <v>241.2</v>
      </c>
      <c r="I170" s="15">
        <f t="shared" si="22"/>
        <v>30.15</v>
      </c>
      <c r="J170" s="11">
        <f t="shared" si="23"/>
        <v>-69.85</v>
      </c>
      <c r="K170" s="12">
        <f t="shared" si="24"/>
        <v>558.8</v>
      </c>
      <c r="L170" s="83">
        <f t="shared" si="19"/>
        <v>0</v>
      </c>
      <c r="M170" s="85">
        <f t="shared" si="20"/>
        <v>-558.8</v>
      </c>
    </row>
    <row r="171" spans="1:13" ht="31.5">
      <c r="A171" s="39"/>
      <c r="B171" s="67" t="s">
        <v>93</v>
      </c>
      <c r="C171" s="71"/>
      <c r="D171" s="72" t="s">
        <v>94</v>
      </c>
      <c r="E171" s="108">
        <v>1500</v>
      </c>
      <c r="F171" s="108"/>
      <c r="G171" s="70">
        <f t="shared" si="21"/>
        <v>1500</v>
      </c>
      <c r="H171" s="95">
        <v>401.2</v>
      </c>
      <c r="I171" s="15">
        <f t="shared" si="22"/>
        <v>26.74666666666667</v>
      </c>
      <c r="J171" s="11">
        <f t="shared" si="23"/>
        <v>-73.25333333333333</v>
      </c>
      <c r="K171" s="12">
        <f t="shared" si="24"/>
        <v>1098.8</v>
      </c>
      <c r="L171" s="83">
        <f t="shared" si="19"/>
        <v>0</v>
      </c>
      <c r="M171" s="85">
        <f t="shared" si="20"/>
        <v>-1098.8</v>
      </c>
    </row>
    <row r="172" spans="1:13" ht="31.5">
      <c r="A172" s="39"/>
      <c r="B172" s="67" t="s">
        <v>95</v>
      </c>
      <c r="C172" s="71"/>
      <c r="D172" s="72" t="s">
        <v>96</v>
      </c>
      <c r="E172" s="108">
        <v>1500</v>
      </c>
      <c r="F172" s="108"/>
      <c r="G172" s="70">
        <f t="shared" si="21"/>
        <v>1500</v>
      </c>
      <c r="H172" s="95">
        <v>1063.02</v>
      </c>
      <c r="I172" s="15">
        <f t="shared" si="22"/>
        <v>70.868</v>
      </c>
      <c r="J172" s="11">
        <f t="shared" si="23"/>
        <v>-29.132000000000005</v>
      </c>
      <c r="K172" s="12">
        <f t="shared" si="24"/>
        <v>436.98</v>
      </c>
      <c r="L172" s="83">
        <f t="shared" si="19"/>
        <v>0</v>
      </c>
      <c r="M172" s="85">
        <f t="shared" si="20"/>
        <v>-436.98</v>
      </c>
    </row>
    <row r="173" spans="1:13" ht="18.75">
      <c r="A173" s="39"/>
      <c r="B173" s="67" t="s">
        <v>114</v>
      </c>
      <c r="C173" s="71"/>
      <c r="D173" s="72" t="s">
        <v>98</v>
      </c>
      <c r="E173" s="108">
        <v>2500</v>
      </c>
      <c r="F173" s="108"/>
      <c r="G173" s="70">
        <f t="shared" si="21"/>
        <v>2500</v>
      </c>
      <c r="H173" s="95">
        <v>439.63</v>
      </c>
      <c r="I173" s="15">
        <f t="shared" si="22"/>
        <v>17.5852</v>
      </c>
      <c r="J173" s="11">
        <f t="shared" si="23"/>
        <v>-82.4148</v>
      </c>
      <c r="K173" s="12">
        <f t="shared" si="24"/>
        <v>2060.37</v>
      </c>
      <c r="L173" s="83">
        <f t="shared" si="19"/>
        <v>0</v>
      </c>
      <c r="M173" s="85">
        <f t="shared" si="20"/>
        <v>-2060.37</v>
      </c>
    </row>
    <row r="174" spans="1:13" ht="18.75">
      <c r="A174" s="39"/>
      <c r="B174" s="67" t="s">
        <v>67</v>
      </c>
      <c r="C174" s="71"/>
      <c r="D174" s="72" t="s">
        <v>68</v>
      </c>
      <c r="E174" s="108">
        <v>3000</v>
      </c>
      <c r="F174" s="108"/>
      <c r="G174" s="70">
        <f t="shared" si="21"/>
        <v>3000</v>
      </c>
      <c r="H174" s="95">
        <v>0</v>
      </c>
      <c r="I174" s="15">
        <f t="shared" si="22"/>
        <v>0</v>
      </c>
      <c r="J174" s="11">
        <f t="shared" si="23"/>
        <v>-100</v>
      </c>
      <c r="K174" s="12">
        <f t="shared" si="24"/>
        <v>3000</v>
      </c>
      <c r="L174" s="83">
        <f t="shared" si="19"/>
        <v>0</v>
      </c>
      <c r="M174" s="85">
        <f t="shared" si="20"/>
        <v>-3000</v>
      </c>
    </row>
    <row r="175" spans="1:13" ht="31.5">
      <c r="A175" s="39"/>
      <c r="B175" s="67" t="s">
        <v>99</v>
      </c>
      <c r="C175" s="71"/>
      <c r="D175" s="72" t="s">
        <v>100</v>
      </c>
      <c r="E175" s="108">
        <v>3019</v>
      </c>
      <c r="F175" s="108"/>
      <c r="G175" s="70">
        <f t="shared" si="21"/>
        <v>3019</v>
      </c>
      <c r="H175" s="95">
        <v>3220</v>
      </c>
      <c r="I175" s="15">
        <f t="shared" si="22"/>
        <v>106.65783371977476</v>
      </c>
      <c r="J175" s="11">
        <f t="shared" si="23"/>
        <v>6.657833719774757</v>
      </c>
      <c r="K175" s="12">
        <f t="shared" si="24"/>
        <v>-201</v>
      </c>
      <c r="L175" s="83">
        <f t="shared" si="19"/>
        <v>0</v>
      </c>
      <c r="M175" s="85">
        <f t="shared" si="20"/>
        <v>201</v>
      </c>
    </row>
    <row r="176" spans="1:13" ht="31.5">
      <c r="A176" s="39"/>
      <c r="B176" s="67" t="s">
        <v>125</v>
      </c>
      <c r="C176" s="71"/>
      <c r="D176" s="72" t="s">
        <v>101</v>
      </c>
      <c r="E176" s="108">
        <v>5400</v>
      </c>
      <c r="F176" s="108"/>
      <c r="G176" s="70">
        <f t="shared" si="21"/>
        <v>5400</v>
      </c>
      <c r="H176" s="95">
        <v>180</v>
      </c>
      <c r="I176" s="15">
        <f t="shared" si="22"/>
        <v>3.3333333333333335</v>
      </c>
      <c r="J176" s="11">
        <f t="shared" si="23"/>
        <v>-96.66666666666667</v>
      </c>
      <c r="K176" s="12">
        <f t="shared" si="24"/>
        <v>5220</v>
      </c>
      <c r="L176" s="83">
        <f t="shared" si="19"/>
        <v>0</v>
      </c>
      <c r="M176" s="85">
        <f t="shared" si="20"/>
        <v>-5220</v>
      </c>
    </row>
    <row r="177" spans="1:13" ht="31.5">
      <c r="A177" s="39"/>
      <c r="B177" s="67" t="s">
        <v>103</v>
      </c>
      <c r="C177" s="71"/>
      <c r="D177" s="72" t="s">
        <v>102</v>
      </c>
      <c r="E177" s="108">
        <v>4000</v>
      </c>
      <c r="F177" s="108"/>
      <c r="G177" s="70">
        <f t="shared" si="21"/>
        <v>4000</v>
      </c>
      <c r="H177" s="95">
        <v>439.2</v>
      </c>
      <c r="I177" s="15">
        <f t="shared" si="22"/>
        <v>10.979999999999999</v>
      </c>
      <c r="J177" s="11">
        <f t="shared" si="23"/>
        <v>-89.02</v>
      </c>
      <c r="K177" s="12">
        <f t="shared" si="24"/>
        <v>3560.8</v>
      </c>
      <c r="L177" s="83">
        <f t="shared" si="19"/>
        <v>0</v>
      </c>
      <c r="M177" s="85">
        <f t="shared" si="20"/>
        <v>-3560.8</v>
      </c>
    </row>
    <row r="178" spans="1:13" ht="31.5">
      <c r="A178" s="39"/>
      <c r="B178" s="67" t="s">
        <v>104</v>
      </c>
      <c r="C178" s="68"/>
      <c r="D178" s="69" t="s">
        <v>105</v>
      </c>
      <c r="E178" s="108">
        <v>15000</v>
      </c>
      <c r="F178" s="108"/>
      <c r="G178" s="70">
        <f t="shared" si="21"/>
        <v>15000</v>
      </c>
      <c r="H178" s="95">
        <v>3822.02</v>
      </c>
      <c r="I178" s="15">
        <f t="shared" si="22"/>
        <v>25.48013333333333</v>
      </c>
      <c r="J178" s="11">
        <f t="shared" si="23"/>
        <v>-74.51986666666667</v>
      </c>
      <c r="K178" s="12">
        <f t="shared" si="24"/>
        <v>11177.98</v>
      </c>
      <c r="L178" s="83">
        <f t="shared" si="19"/>
        <v>0</v>
      </c>
      <c r="M178" s="85">
        <f t="shared" si="20"/>
        <v>-11177.98</v>
      </c>
    </row>
    <row r="179" spans="1:13" ht="31.5">
      <c r="A179" s="39"/>
      <c r="B179" s="67" t="s">
        <v>126</v>
      </c>
      <c r="C179" s="71"/>
      <c r="D179" s="69">
        <v>6060</v>
      </c>
      <c r="E179" s="108">
        <v>67500</v>
      </c>
      <c r="F179" s="108"/>
      <c r="G179" s="70">
        <f t="shared" si="21"/>
        <v>67500</v>
      </c>
      <c r="H179" s="95">
        <v>67471.37</v>
      </c>
      <c r="I179" s="15">
        <f t="shared" si="22"/>
        <v>99.95758518518518</v>
      </c>
      <c r="J179" s="11">
        <f t="shared" si="23"/>
        <v>-0.042414814814819124</v>
      </c>
      <c r="K179" s="12">
        <f t="shared" si="24"/>
        <v>28.630000000004657</v>
      </c>
      <c r="L179" s="83">
        <f t="shared" si="19"/>
        <v>0</v>
      </c>
      <c r="M179" s="85">
        <f t="shared" si="20"/>
        <v>-28.630000000004657</v>
      </c>
    </row>
    <row r="180" spans="1:13" ht="19.5">
      <c r="A180" s="39"/>
      <c r="B180" s="42" t="s">
        <v>9</v>
      </c>
      <c r="C180" s="41">
        <v>75495</v>
      </c>
      <c r="D180" s="64"/>
      <c r="E180" s="107">
        <v>7000</v>
      </c>
      <c r="F180" s="107">
        <f>SUM(F182:F183)</f>
        <v>0</v>
      </c>
      <c r="G180" s="13">
        <f t="shared" si="21"/>
        <v>7000</v>
      </c>
      <c r="H180" s="94">
        <f>SUM(H182:H183)</f>
        <v>3120</v>
      </c>
      <c r="I180" s="14">
        <f t="shared" si="22"/>
        <v>44.57142857142857</v>
      </c>
      <c r="J180" s="11">
        <f t="shared" si="23"/>
        <v>-55.42857142857143</v>
      </c>
      <c r="K180" s="12">
        <f t="shared" si="24"/>
        <v>3880</v>
      </c>
      <c r="L180" s="83">
        <f t="shared" si="19"/>
        <v>0</v>
      </c>
      <c r="M180" s="85">
        <f t="shared" si="20"/>
        <v>-3880</v>
      </c>
    </row>
    <row r="181" spans="1:13" ht="19.5" hidden="1">
      <c r="A181" s="39"/>
      <c r="B181" s="42"/>
      <c r="C181" s="41"/>
      <c r="D181" s="64"/>
      <c r="E181" s="107">
        <v>-7000</v>
      </c>
      <c r="F181" s="107">
        <f>-F180</f>
        <v>0</v>
      </c>
      <c r="G181" s="13">
        <f t="shared" si="21"/>
        <v>-7000</v>
      </c>
      <c r="H181" s="94">
        <f>-H180</f>
        <v>-3120</v>
      </c>
      <c r="I181" s="14"/>
      <c r="J181" s="11"/>
      <c r="K181" s="12"/>
      <c r="L181" s="83">
        <f t="shared" si="19"/>
        <v>0</v>
      </c>
      <c r="M181" s="85">
        <f t="shared" si="20"/>
        <v>3880</v>
      </c>
    </row>
    <row r="182" spans="1:13" ht="18.75">
      <c r="A182" s="39"/>
      <c r="B182" s="67" t="s">
        <v>71</v>
      </c>
      <c r="C182" s="71"/>
      <c r="D182" s="72" t="s">
        <v>72</v>
      </c>
      <c r="E182" s="108">
        <v>2000</v>
      </c>
      <c r="F182" s="108"/>
      <c r="G182" s="70">
        <f t="shared" si="21"/>
        <v>2000</v>
      </c>
      <c r="H182" s="95">
        <v>0</v>
      </c>
      <c r="I182" s="15">
        <f>H182/E182*100</f>
        <v>0</v>
      </c>
      <c r="J182" s="11">
        <f>I182-100</f>
        <v>-100</v>
      </c>
      <c r="K182" s="12">
        <f>E182-H182</f>
        <v>2000</v>
      </c>
      <c r="L182" s="83">
        <f t="shared" si="19"/>
        <v>0</v>
      </c>
      <c r="M182" s="85">
        <f t="shared" si="20"/>
        <v>-2000</v>
      </c>
    </row>
    <row r="183" spans="1:13" ht="18.75">
      <c r="A183" s="39"/>
      <c r="B183" s="67" t="s">
        <v>62</v>
      </c>
      <c r="C183" s="71"/>
      <c r="D183" s="72" t="s">
        <v>63</v>
      </c>
      <c r="E183" s="108">
        <v>5000</v>
      </c>
      <c r="F183" s="108"/>
      <c r="G183" s="70">
        <f t="shared" si="21"/>
        <v>5000</v>
      </c>
      <c r="H183" s="95">
        <v>3120</v>
      </c>
      <c r="I183" s="15">
        <f>H183/E183*100</f>
        <v>62.4</v>
      </c>
      <c r="J183" s="11">
        <f>I183-100</f>
        <v>-37.6</v>
      </c>
      <c r="K183" s="12">
        <f>E183-H183</f>
        <v>1880</v>
      </c>
      <c r="L183" s="83">
        <f t="shared" si="19"/>
        <v>0</v>
      </c>
      <c r="M183" s="85">
        <f t="shared" si="20"/>
        <v>-1880</v>
      </c>
    </row>
    <row r="184" spans="1:13" ht="94.5">
      <c r="A184" s="37" t="s">
        <v>32</v>
      </c>
      <c r="B184" s="50" t="s">
        <v>33</v>
      </c>
      <c r="C184" s="8"/>
      <c r="D184" s="63"/>
      <c r="E184" s="106">
        <v>58000</v>
      </c>
      <c r="F184" s="106">
        <f>SUM(F186:F191)</f>
        <v>0</v>
      </c>
      <c r="G184" s="9">
        <f t="shared" si="21"/>
        <v>58000</v>
      </c>
      <c r="H184" s="93">
        <f>H186</f>
        <v>31492.440000000002</v>
      </c>
      <c r="I184" s="10">
        <f>H184/E184*100</f>
        <v>54.29731034482759</v>
      </c>
      <c r="J184" s="11">
        <f>I184-100</f>
        <v>-45.70268965517241</v>
      </c>
      <c r="K184" s="12">
        <f>E184-H184</f>
        <v>26507.559999999998</v>
      </c>
      <c r="L184" s="83">
        <f t="shared" si="19"/>
        <v>0</v>
      </c>
      <c r="M184" s="85">
        <f t="shared" si="20"/>
        <v>-26507.559999999998</v>
      </c>
    </row>
    <row r="185" spans="1:13" ht="18.75" hidden="1">
      <c r="A185" s="58"/>
      <c r="B185" s="50"/>
      <c r="C185" s="8"/>
      <c r="D185" s="63"/>
      <c r="E185" s="106">
        <v>-58000</v>
      </c>
      <c r="F185" s="106">
        <f>-F184</f>
        <v>0</v>
      </c>
      <c r="G185" s="9">
        <f t="shared" si="21"/>
        <v>-58000</v>
      </c>
      <c r="H185" s="93">
        <f>-H184</f>
        <v>-31492.440000000002</v>
      </c>
      <c r="I185" s="10"/>
      <c r="J185" s="11"/>
      <c r="K185" s="12"/>
      <c r="L185" s="83">
        <f t="shared" si="19"/>
        <v>0</v>
      </c>
      <c r="M185" s="85">
        <f t="shared" si="20"/>
        <v>26507.559999999998</v>
      </c>
    </row>
    <row r="186" spans="1:13" ht="31.5">
      <c r="A186" s="39"/>
      <c r="B186" s="42" t="s">
        <v>147</v>
      </c>
      <c r="C186" s="8" t="s">
        <v>144</v>
      </c>
      <c r="D186" s="63"/>
      <c r="E186" s="107">
        <v>58000</v>
      </c>
      <c r="F186" s="107">
        <f>SUM(F188:F191)</f>
        <v>0</v>
      </c>
      <c r="G186" s="13">
        <f t="shared" si="21"/>
        <v>58000</v>
      </c>
      <c r="H186" s="94">
        <f>SUM(H188:H191)</f>
        <v>31492.440000000002</v>
      </c>
      <c r="I186" s="14">
        <f>H186/E186*100</f>
        <v>54.29731034482759</v>
      </c>
      <c r="J186" s="11">
        <f>I186-100</f>
        <v>-45.70268965517241</v>
      </c>
      <c r="K186" s="12">
        <f>E186-H186</f>
        <v>26507.559999999998</v>
      </c>
      <c r="L186" s="83">
        <f t="shared" si="19"/>
        <v>0</v>
      </c>
      <c r="M186" s="85">
        <f t="shared" si="20"/>
        <v>-26507.559999999998</v>
      </c>
    </row>
    <row r="187" spans="1:13" ht="19.5" hidden="1">
      <c r="A187" s="39"/>
      <c r="B187" s="42"/>
      <c r="C187" s="8"/>
      <c r="D187" s="63"/>
      <c r="E187" s="107">
        <v>-58000</v>
      </c>
      <c r="F187" s="107">
        <f>-F186</f>
        <v>0</v>
      </c>
      <c r="G187" s="13">
        <f t="shared" si="21"/>
        <v>-58000</v>
      </c>
      <c r="H187" s="94">
        <f>-H186</f>
        <v>-31492.440000000002</v>
      </c>
      <c r="I187" s="14"/>
      <c r="J187" s="11"/>
      <c r="K187" s="12"/>
      <c r="L187" s="83">
        <f t="shared" si="19"/>
        <v>0</v>
      </c>
      <c r="M187" s="85">
        <f t="shared" si="20"/>
        <v>26507.559999999998</v>
      </c>
    </row>
    <row r="188" spans="1:13" ht="18.75">
      <c r="A188" s="39"/>
      <c r="B188" s="67" t="s">
        <v>145</v>
      </c>
      <c r="C188" s="71"/>
      <c r="D188" s="72" t="s">
        <v>146</v>
      </c>
      <c r="E188" s="108">
        <v>45000</v>
      </c>
      <c r="F188" s="108"/>
      <c r="G188" s="70">
        <f>E188+F188</f>
        <v>45000</v>
      </c>
      <c r="H188" s="95">
        <v>25297.9</v>
      </c>
      <c r="I188" s="15">
        <f>H188/E188*100</f>
        <v>56.217555555555556</v>
      </c>
      <c r="J188" s="11">
        <f>I188-100</f>
        <v>-43.782444444444444</v>
      </c>
      <c r="K188" s="12">
        <f>E188-H188</f>
        <v>19702.1</v>
      </c>
      <c r="L188" s="83">
        <f>G188-E188</f>
        <v>0</v>
      </c>
      <c r="M188" s="85">
        <f>H188-G188</f>
        <v>-19702.1</v>
      </c>
    </row>
    <row r="189" spans="1:13" ht="18.75">
      <c r="A189" s="39"/>
      <c r="B189" s="67" t="s">
        <v>85</v>
      </c>
      <c r="C189" s="71"/>
      <c r="D189" s="72" t="s">
        <v>86</v>
      </c>
      <c r="E189" s="108">
        <v>1500</v>
      </c>
      <c r="F189" s="108"/>
      <c r="G189" s="70">
        <f>E189+F189</f>
        <v>1500</v>
      </c>
      <c r="H189" s="95">
        <v>696.68</v>
      </c>
      <c r="I189" s="15">
        <f>H189/E189*100</f>
        <v>46.44533333333333</v>
      </c>
      <c r="J189" s="11">
        <f>I189-100</f>
        <v>-53.55466666666667</v>
      </c>
      <c r="K189" s="12">
        <f>E189-H189</f>
        <v>803.32</v>
      </c>
      <c r="L189" s="83">
        <f>G189-E189</f>
        <v>0</v>
      </c>
      <c r="M189" s="85">
        <f>H189-G189</f>
        <v>-803.32</v>
      </c>
    </row>
    <row r="190" spans="1:13" ht="18.75">
      <c r="A190" s="39"/>
      <c r="B190" s="67" t="s">
        <v>89</v>
      </c>
      <c r="C190" s="71"/>
      <c r="D190" s="72" t="s">
        <v>90</v>
      </c>
      <c r="E190" s="108">
        <v>7500</v>
      </c>
      <c r="F190" s="108"/>
      <c r="G190" s="70">
        <f>E190+F190</f>
        <v>7500</v>
      </c>
      <c r="H190" s="95">
        <v>4242.28</v>
      </c>
      <c r="I190" s="15">
        <f>H190/E190*100</f>
        <v>56.56373333333333</v>
      </c>
      <c r="J190" s="11">
        <f>I190-100</f>
        <v>-43.43626666666667</v>
      </c>
      <c r="K190" s="12">
        <f>E190-H190</f>
        <v>3257.7200000000003</v>
      </c>
      <c r="L190" s="83">
        <f>G190-E190</f>
        <v>0</v>
      </c>
      <c r="M190" s="85">
        <f>H190-G190</f>
        <v>-3257.7200000000003</v>
      </c>
    </row>
    <row r="191" spans="1:13" ht="18.75">
      <c r="A191" s="39"/>
      <c r="B191" s="67" t="s">
        <v>67</v>
      </c>
      <c r="C191" s="71"/>
      <c r="D191" s="72" t="s">
        <v>68</v>
      </c>
      <c r="E191" s="108">
        <v>4000</v>
      </c>
      <c r="F191" s="108"/>
      <c r="G191" s="70">
        <f>E191+F191</f>
        <v>4000</v>
      </c>
      <c r="H191" s="95">
        <v>1255.58</v>
      </c>
      <c r="I191" s="15">
        <f>H191/E191*100</f>
        <v>31.389499999999998</v>
      </c>
      <c r="J191" s="11">
        <f>I191-100</f>
        <v>-68.6105</v>
      </c>
      <c r="K191" s="12">
        <f>E191-H191</f>
        <v>2744.42</v>
      </c>
      <c r="L191" s="83">
        <f>G191-E191</f>
        <v>0</v>
      </c>
      <c r="M191" s="85">
        <f>H191-G191</f>
        <v>-2744.42</v>
      </c>
    </row>
    <row r="192" spans="1:13" ht="18.75">
      <c r="A192" s="37" t="s">
        <v>148</v>
      </c>
      <c r="B192" s="50" t="s">
        <v>149</v>
      </c>
      <c r="C192" s="8"/>
      <c r="D192" s="63"/>
      <c r="E192" s="106">
        <v>60000</v>
      </c>
      <c r="F192" s="106">
        <f>SUM(F194:F196)</f>
        <v>0</v>
      </c>
      <c r="G192" s="9">
        <f t="shared" si="21"/>
        <v>60000</v>
      </c>
      <c r="H192" s="93">
        <f>H194</f>
        <v>14111.77</v>
      </c>
      <c r="I192" s="10">
        <f>H192/E192*100</f>
        <v>23.519616666666668</v>
      </c>
      <c r="J192" s="11">
        <f>I192-100</f>
        <v>-76.48038333333334</v>
      </c>
      <c r="K192" s="12">
        <f>E192-H192</f>
        <v>45888.229999999996</v>
      </c>
      <c r="L192" s="83">
        <f t="shared" si="19"/>
        <v>0</v>
      </c>
      <c r="M192" s="85">
        <f t="shared" si="20"/>
        <v>-45888.229999999996</v>
      </c>
    </row>
    <row r="193" spans="1:13" ht="18.75" hidden="1">
      <c r="A193" s="58"/>
      <c r="B193" s="50"/>
      <c r="C193" s="8"/>
      <c r="D193" s="63"/>
      <c r="E193" s="106">
        <v>-60000</v>
      </c>
      <c r="F193" s="106">
        <f>-F192</f>
        <v>0</v>
      </c>
      <c r="G193" s="9">
        <f t="shared" si="21"/>
        <v>-60000</v>
      </c>
      <c r="H193" s="93">
        <f>-H192</f>
        <v>-14111.77</v>
      </c>
      <c r="I193" s="10"/>
      <c r="J193" s="11"/>
      <c r="K193" s="12"/>
      <c r="L193" s="83">
        <f t="shared" si="19"/>
        <v>0</v>
      </c>
      <c r="M193" s="85">
        <f t="shared" si="20"/>
        <v>45888.229999999996</v>
      </c>
    </row>
    <row r="194" spans="1:13" ht="47.25">
      <c r="A194" s="39"/>
      <c r="B194" s="42" t="s">
        <v>150</v>
      </c>
      <c r="C194" s="8" t="s">
        <v>151</v>
      </c>
      <c r="D194" s="63"/>
      <c r="E194" s="107">
        <v>60000</v>
      </c>
      <c r="F194" s="107">
        <f>SUM(F196)</f>
        <v>0</v>
      </c>
      <c r="G194" s="13">
        <f t="shared" si="21"/>
        <v>60000</v>
      </c>
      <c r="H194" s="94">
        <f>SUM(H196)</f>
        <v>14111.77</v>
      </c>
      <c r="I194" s="14">
        <f>H194/E194*100</f>
        <v>23.519616666666668</v>
      </c>
      <c r="J194" s="11">
        <f>I194-100</f>
        <v>-76.48038333333334</v>
      </c>
      <c r="K194" s="12">
        <f>E194-H194</f>
        <v>45888.229999999996</v>
      </c>
      <c r="L194" s="83">
        <f t="shared" si="19"/>
        <v>0</v>
      </c>
      <c r="M194" s="85">
        <f t="shared" si="20"/>
        <v>-45888.229999999996</v>
      </c>
    </row>
    <row r="195" spans="1:13" ht="19.5" hidden="1">
      <c r="A195" s="39"/>
      <c r="B195" s="42"/>
      <c r="C195" s="8"/>
      <c r="D195" s="63"/>
      <c r="E195" s="107">
        <v>-60000</v>
      </c>
      <c r="F195" s="107">
        <f>-F194</f>
        <v>0</v>
      </c>
      <c r="G195" s="13">
        <f t="shared" si="21"/>
        <v>-60000</v>
      </c>
      <c r="H195" s="94">
        <f>-H194</f>
        <v>-14111.77</v>
      </c>
      <c r="I195" s="14"/>
      <c r="J195" s="11"/>
      <c r="K195" s="12"/>
      <c r="L195" s="83">
        <f t="shared" si="19"/>
        <v>0</v>
      </c>
      <c r="M195" s="85">
        <f t="shared" si="20"/>
        <v>45888.229999999996</v>
      </c>
    </row>
    <row r="196" spans="1:13" ht="18.75">
      <c r="A196" s="39"/>
      <c r="B196" s="67" t="s">
        <v>152</v>
      </c>
      <c r="C196" s="71"/>
      <c r="D196" s="72" t="s">
        <v>153</v>
      </c>
      <c r="E196" s="108">
        <v>60000</v>
      </c>
      <c r="F196" s="108"/>
      <c r="G196" s="70">
        <f t="shared" si="21"/>
        <v>60000</v>
      </c>
      <c r="H196" s="95">
        <v>14111.77</v>
      </c>
      <c r="I196" s="15">
        <f>H196/E196*100</f>
        <v>23.519616666666668</v>
      </c>
      <c r="J196" s="11">
        <f>I196-100</f>
        <v>-76.48038333333334</v>
      </c>
      <c r="K196" s="12">
        <f>E196-H196</f>
        <v>45888.229999999996</v>
      </c>
      <c r="L196" s="83">
        <f t="shared" si="19"/>
        <v>0</v>
      </c>
      <c r="M196" s="85">
        <f t="shared" si="20"/>
        <v>-45888.229999999996</v>
      </c>
    </row>
    <row r="197" spans="1:13" ht="18.75">
      <c r="A197" s="37" t="s">
        <v>34</v>
      </c>
      <c r="B197" s="50" t="s">
        <v>154</v>
      </c>
      <c r="C197" s="8"/>
      <c r="D197" s="63"/>
      <c r="E197" s="106">
        <v>31002</v>
      </c>
      <c r="F197" s="106">
        <f>F199</f>
        <v>0</v>
      </c>
      <c r="G197" s="9">
        <f t="shared" si="21"/>
        <v>31002</v>
      </c>
      <c r="H197" s="93">
        <f>H199</f>
        <v>0</v>
      </c>
      <c r="I197" s="10">
        <f>H197/E197*100</f>
        <v>0</v>
      </c>
      <c r="J197" s="11">
        <f>I197-100</f>
        <v>-100</v>
      </c>
      <c r="K197" s="12">
        <f>E197-H197</f>
        <v>31002</v>
      </c>
      <c r="L197" s="83">
        <f t="shared" si="19"/>
        <v>0</v>
      </c>
      <c r="M197" s="85">
        <f t="shared" si="20"/>
        <v>-31002</v>
      </c>
    </row>
    <row r="198" spans="1:13" ht="18.75" hidden="1">
      <c r="A198" s="58"/>
      <c r="B198" s="50"/>
      <c r="C198" s="8"/>
      <c r="D198" s="63"/>
      <c r="E198" s="106">
        <v>-31002</v>
      </c>
      <c r="F198" s="106">
        <f>-F197</f>
        <v>0</v>
      </c>
      <c r="G198" s="9">
        <f t="shared" si="21"/>
        <v>-31002</v>
      </c>
      <c r="H198" s="93">
        <f>-H197</f>
        <v>0</v>
      </c>
      <c r="I198" s="10"/>
      <c r="J198" s="11"/>
      <c r="K198" s="12"/>
      <c r="L198" s="83">
        <f t="shared" si="19"/>
        <v>0</v>
      </c>
      <c r="M198" s="85">
        <f t="shared" si="20"/>
        <v>31002</v>
      </c>
    </row>
    <row r="199" spans="1:13" ht="19.5">
      <c r="A199" s="39"/>
      <c r="B199" s="42" t="s">
        <v>155</v>
      </c>
      <c r="C199" s="8" t="s">
        <v>156</v>
      </c>
      <c r="D199" s="63"/>
      <c r="E199" s="107">
        <v>31002</v>
      </c>
      <c r="F199" s="107">
        <f>SUM(F201:F202)</f>
        <v>0</v>
      </c>
      <c r="G199" s="13">
        <f t="shared" si="21"/>
        <v>31002</v>
      </c>
      <c r="H199" s="94">
        <f>SUM(H201:H202)</f>
        <v>0</v>
      </c>
      <c r="I199" s="14">
        <f>H199/E199*100</f>
        <v>0</v>
      </c>
      <c r="J199" s="11">
        <f>I199-100</f>
        <v>-100</v>
      </c>
      <c r="K199" s="12">
        <f>E199-H199</f>
        <v>31002</v>
      </c>
      <c r="L199" s="83">
        <f t="shared" si="19"/>
        <v>0</v>
      </c>
      <c r="M199" s="85">
        <f t="shared" si="20"/>
        <v>-31002</v>
      </c>
    </row>
    <row r="200" spans="1:13" ht="19.5" hidden="1">
      <c r="A200" s="39"/>
      <c r="B200" s="42"/>
      <c r="C200" s="8"/>
      <c r="D200" s="63"/>
      <c r="E200" s="107">
        <v>-31002</v>
      </c>
      <c r="F200" s="107">
        <f>-F199</f>
        <v>0</v>
      </c>
      <c r="G200" s="13">
        <f t="shared" si="21"/>
        <v>-31002</v>
      </c>
      <c r="H200" s="94">
        <f>-H199</f>
        <v>0</v>
      </c>
      <c r="I200" s="14"/>
      <c r="J200" s="11"/>
      <c r="K200" s="12"/>
      <c r="L200" s="83">
        <f t="shared" si="19"/>
        <v>0</v>
      </c>
      <c r="M200" s="85">
        <f t="shared" si="20"/>
        <v>31002</v>
      </c>
    </row>
    <row r="201" spans="1:14" ht="18.75">
      <c r="A201" s="39"/>
      <c r="B201" s="67" t="s">
        <v>157</v>
      </c>
      <c r="C201" s="71"/>
      <c r="D201" s="72" t="s">
        <v>158</v>
      </c>
      <c r="E201" s="108">
        <v>31002</v>
      </c>
      <c r="F201" s="108"/>
      <c r="G201" s="70">
        <f t="shared" si="21"/>
        <v>31002</v>
      </c>
      <c r="H201" s="95">
        <v>0</v>
      </c>
      <c r="I201" s="15">
        <f>H201/E201*100</f>
        <v>0</v>
      </c>
      <c r="J201" s="11">
        <f>I201-100</f>
        <v>-100</v>
      </c>
      <c r="K201" s="12">
        <f>E201-H201</f>
        <v>31002</v>
      </c>
      <c r="L201" s="83">
        <f t="shared" si="19"/>
        <v>0</v>
      </c>
      <c r="M201" s="85">
        <f t="shared" si="20"/>
        <v>-31002</v>
      </c>
      <c r="N201" s="88">
        <f>G201-30000</f>
        <v>1002</v>
      </c>
    </row>
    <row r="202" spans="1:13" ht="18.75">
      <c r="A202" s="39"/>
      <c r="B202" s="67" t="s">
        <v>159</v>
      </c>
      <c r="C202" s="71"/>
      <c r="D202" s="72" t="s">
        <v>160</v>
      </c>
      <c r="E202" s="108">
        <v>0</v>
      </c>
      <c r="F202" s="108"/>
      <c r="G202" s="70">
        <f t="shared" si="21"/>
        <v>0</v>
      </c>
      <c r="H202" s="95"/>
      <c r="I202" s="15" t="e">
        <f>H202/E202*100</f>
        <v>#DIV/0!</v>
      </c>
      <c r="J202" s="11" t="e">
        <f>I202-100</f>
        <v>#DIV/0!</v>
      </c>
      <c r="K202" s="12">
        <f>E202-H202</f>
        <v>0</v>
      </c>
      <c r="L202" s="83">
        <f t="shared" si="19"/>
        <v>0</v>
      </c>
      <c r="M202" s="85">
        <f t="shared" si="20"/>
        <v>0</v>
      </c>
    </row>
    <row r="203" spans="1:13" ht="18.75">
      <c r="A203" s="37" t="s">
        <v>36</v>
      </c>
      <c r="B203" s="50" t="s">
        <v>37</v>
      </c>
      <c r="C203" s="8"/>
      <c r="D203" s="63"/>
      <c r="E203" s="106">
        <v>3970912</v>
      </c>
      <c r="F203" s="106">
        <f>F205+F208+F216</f>
        <v>0</v>
      </c>
      <c r="G203" s="9">
        <f t="shared" si="21"/>
        <v>3970912</v>
      </c>
      <c r="H203" s="93" t="e">
        <f>H205+#REF!+#REF!+#REF!+H208+#REF!+#REF!+#REF!+H216</f>
        <v>#REF!</v>
      </c>
      <c r="I203" s="10" t="e">
        <f>H203/E203*100</f>
        <v>#REF!</v>
      </c>
      <c r="J203" s="11" t="e">
        <f>I203-100</f>
        <v>#REF!</v>
      </c>
      <c r="K203" s="12" t="e">
        <f>E203-H203</f>
        <v>#REF!</v>
      </c>
      <c r="L203" s="83">
        <f t="shared" si="19"/>
        <v>0</v>
      </c>
      <c r="M203" s="85" t="e">
        <f t="shared" si="20"/>
        <v>#REF!</v>
      </c>
    </row>
    <row r="204" spans="1:13" ht="18.75" hidden="1">
      <c r="A204" s="58"/>
      <c r="B204" s="50"/>
      <c r="C204" s="8"/>
      <c r="D204" s="63"/>
      <c r="E204" s="106">
        <v>-3970912</v>
      </c>
      <c r="F204" s="106">
        <f>-F203</f>
        <v>0</v>
      </c>
      <c r="G204" s="9">
        <f t="shared" si="21"/>
        <v>-3970912</v>
      </c>
      <c r="H204" s="93" t="e">
        <f>-H203</f>
        <v>#REF!</v>
      </c>
      <c r="I204" s="10"/>
      <c r="J204" s="11"/>
      <c r="K204" s="12"/>
      <c r="L204" s="83">
        <f t="shared" si="19"/>
        <v>0</v>
      </c>
      <c r="M204" s="85" t="e">
        <f t="shared" si="20"/>
        <v>#REF!</v>
      </c>
    </row>
    <row r="205" spans="1:13" ht="19.5">
      <c r="A205" s="39"/>
      <c r="B205" s="42" t="s">
        <v>38</v>
      </c>
      <c r="C205" s="8" t="s">
        <v>39</v>
      </c>
      <c r="D205" s="63"/>
      <c r="E205" s="107">
        <v>3620343</v>
      </c>
      <c r="F205" s="107">
        <f>SUM(F207:F207)</f>
        <v>0</v>
      </c>
      <c r="G205" s="13">
        <f>E205+F205</f>
        <v>3620343</v>
      </c>
      <c r="H205" s="94">
        <f>SUM(H207:H207)</f>
        <v>620404.58</v>
      </c>
      <c r="I205" s="14">
        <f>H205/E205*100</f>
        <v>17.136624347472047</v>
      </c>
      <c r="J205" s="11">
        <f>I205-100</f>
        <v>-82.86337565252795</v>
      </c>
      <c r="K205" s="12">
        <f>E205-H205</f>
        <v>2999938.42</v>
      </c>
      <c r="L205" s="83">
        <f t="shared" si="19"/>
        <v>0</v>
      </c>
      <c r="M205" s="85">
        <f t="shared" si="20"/>
        <v>-2999938.42</v>
      </c>
    </row>
    <row r="206" spans="1:13" ht="19.5" hidden="1">
      <c r="A206" s="39"/>
      <c r="B206" s="42"/>
      <c r="C206" s="8"/>
      <c r="D206" s="63"/>
      <c r="E206" s="107">
        <v>-3620343</v>
      </c>
      <c r="F206" s="107">
        <f>-F205</f>
        <v>0</v>
      </c>
      <c r="G206" s="13">
        <f t="shared" si="21"/>
        <v>-3620343</v>
      </c>
      <c r="H206" s="94">
        <f>-H205</f>
        <v>-620404.58</v>
      </c>
      <c r="I206" s="14"/>
      <c r="J206" s="11"/>
      <c r="K206" s="12"/>
      <c r="L206" s="83">
        <f t="shared" si="19"/>
        <v>0</v>
      </c>
      <c r="M206" s="85">
        <f t="shared" si="20"/>
        <v>2999938.42</v>
      </c>
    </row>
    <row r="207" spans="1:13" ht="18.75">
      <c r="A207" s="39"/>
      <c r="B207" s="67" t="s">
        <v>64</v>
      </c>
      <c r="C207" s="71"/>
      <c r="D207" s="72" t="s">
        <v>65</v>
      </c>
      <c r="E207" s="108">
        <v>3620343</v>
      </c>
      <c r="F207" s="108"/>
      <c r="G207" s="70">
        <f>E207+F207</f>
        <v>3620343</v>
      </c>
      <c r="H207" s="95">
        <v>620404.58</v>
      </c>
      <c r="I207" s="15">
        <f>H207/E207*100</f>
        <v>17.136624347472047</v>
      </c>
      <c r="J207" s="11">
        <f>I207-100</f>
        <v>-82.86337565252795</v>
      </c>
      <c r="K207" s="12">
        <f>E207-H207</f>
        <v>2999938.42</v>
      </c>
      <c r="L207" s="83">
        <f>G207-E207</f>
        <v>0</v>
      </c>
      <c r="M207" s="85">
        <f>H207-G207</f>
        <v>-2999938.42</v>
      </c>
    </row>
    <row r="208" spans="1:13" ht="19.5">
      <c r="A208" s="39"/>
      <c r="B208" s="42" t="s">
        <v>161</v>
      </c>
      <c r="C208" s="8" t="s">
        <v>162</v>
      </c>
      <c r="D208" s="63"/>
      <c r="E208" s="107">
        <v>290000</v>
      </c>
      <c r="F208" s="107">
        <f>SUM(F210:F215)</f>
        <v>0</v>
      </c>
      <c r="G208" s="13">
        <f>E208+F208</f>
        <v>290000</v>
      </c>
      <c r="H208" s="94">
        <f>SUM(H214)</f>
        <v>171049.44</v>
      </c>
      <c r="I208" s="14">
        <f>H208/E208*100</f>
        <v>58.98256551724138</v>
      </c>
      <c r="J208" s="11">
        <f aca="true" t="shared" si="25" ref="J208:J213">I208-100</f>
        <v>-41.01743448275862</v>
      </c>
      <c r="K208" s="12">
        <f>E208-H208</f>
        <v>118950.56</v>
      </c>
      <c r="L208" s="83">
        <f aca="true" t="shared" si="26" ref="L208:L243">G208-E208</f>
        <v>0</v>
      </c>
      <c r="M208" s="85">
        <f aca="true" t="shared" si="27" ref="M208:M244">H208-G208</f>
        <v>-118950.56</v>
      </c>
    </row>
    <row r="209" spans="1:13" ht="19.5" hidden="1">
      <c r="A209" s="39"/>
      <c r="B209" s="42"/>
      <c r="C209" s="8"/>
      <c r="D209" s="63"/>
      <c r="E209" s="107">
        <v>-290000</v>
      </c>
      <c r="F209" s="107">
        <f>-F208</f>
        <v>0</v>
      </c>
      <c r="G209" s="13">
        <f aca="true" t="shared" si="28" ref="G209:G247">E209+F209</f>
        <v>-290000</v>
      </c>
      <c r="H209" s="94">
        <f>-H208</f>
        <v>-171049.44</v>
      </c>
      <c r="I209" s="14">
        <f aca="true" t="shared" si="29" ref="I209:I215">H209/E209*100</f>
        <v>58.98256551724138</v>
      </c>
      <c r="J209" s="11">
        <f t="shared" si="25"/>
        <v>-41.01743448275862</v>
      </c>
      <c r="K209" s="12">
        <f aca="true" t="shared" si="30" ref="K209:K215">E209-H209</f>
        <v>-118950.56</v>
      </c>
      <c r="L209" s="83">
        <f>G209-E209</f>
        <v>0</v>
      </c>
      <c r="M209" s="85">
        <f>H209-G209</f>
        <v>118950.56</v>
      </c>
    </row>
    <row r="210" spans="1:13" ht="18.75">
      <c r="A210" s="39"/>
      <c r="B210" s="67" t="s">
        <v>81</v>
      </c>
      <c r="C210" s="71"/>
      <c r="D210" s="72" t="s">
        <v>82</v>
      </c>
      <c r="E210" s="108">
        <v>22500</v>
      </c>
      <c r="F210" s="108"/>
      <c r="G210" s="70">
        <f>E210+F210</f>
        <v>22500</v>
      </c>
      <c r="H210" s="95">
        <v>11928</v>
      </c>
      <c r="I210" s="15">
        <f t="shared" si="29"/>
        <v>53.013333333333335</v>
      </c>
      <c r="J210" s="11">
        <f t="shared" si="25"/>
        <v>-46.986666666666665</v>
      </c>
      <c r="K210" s="12">
        <f t="shared" si="30"/>
        <v>10572</v>
      </c>
      <c r="L210" s="83">
        <f>G210-E210</f>
        <v>0</v>
      </c>
      <c r="M210" s="85">
        <f>H210-G210</f>
        <v>-10572</v>
      </c>
    </row>
    <row r="211" spans="1:13" ht="18.75">
      <c r="A211" s="39"/>
      <c r="B211" s="67" t="s">
        <v>85</v>
      </c>
      <c r="C211" s="71"/>
      <c r="D211" s="72" t="s">
        <v>86</v>
      </c>
      <c r="E211" s="108">
        <v>3100</v>
      </c>
      <c r="F211" s="108"/>
      <c r="G211" s="70">
        <f>E211+F211</f>
        <v>3100</v>
      </c>
      <c r="H211" s="95">
        <v>1801.1</v>
      </c>
      <c r="I211" s="15">
        <f t="shared" si="29"/>
        <v>58.099999999999994</v>
      </c>
      <c r="J211" s="11">
        <f t="shared" si="25"/>
        <v>-41.900000000000006</v>
      </c>
      <c r="K211" s="12">
        <f t="shared" si="30"/>
        <v>1298.9</v>
      </c>
      <c r="L211" s="83">
        <f>G211-E211</f>
        <v>0</v>
      </c>
      <c r="M211" s="85">
        <f>H211-G211</f>
        <v>-1298.9</v>
      </c>
    </row>
    <row r="212" spans="1:13" ht="18.75">
      <c r="A212" s="39"/>
      <c r="B212" s="67" t="s">
        <v>87</v>
      </c>
      <c r="C212" s="71"/>
      <c r="D212" s="72" t="s">
        <v>88</v>
      </c>
      <c r="E212" s="108">
        <v>700</v>
      </c>
      <c r="F212" s="108"/>
      <c r="G212" s="70">
        <f>E212+F212</f>
        <v>700</v>
      </c>
      <c r="H212" s="95"/>
      <c r="I212" s="15">
        <f>H212/E212*100</f>
        <v>0</v>
      </c>
      <c r="J212" s="11">
        <f t="shared" si="25"/>
        <v>-100</v>
      </c>
      <c r="K212" s="12">
        <f>E212-H212</f>
        <v>700</v>
      </c>
      <c r="L212" s="83">
        <f>G212-E212</f>
        <v>0</v>
      </c>
      <c r="M212" s="85">
        <f>H212-G212</f>
        <v>-700</v>
      </c>
    </row>
    <row r="213" spans="1:13" ht="18.75">
      <c r="A213" s="39"/>
      <c r="B213" s="67" t="s">
        <v>71</v>
      </c>
      <c r="C213" s="71"/>
      <c r="D213" s="72" t="s">
        <v>72</v>
      </c>
      <c r="E213" s="108">
        <v>13850</v>
      </c>
      <c r="F213" s="108"/>
      <c r="G213" s="70">
        <f>E213+F213</f>
        <v>13850</v>
      </c>
      <c r="H213" s="95">
        <v>11296.18</v>
      </c>
      <c r="I213" s="15">
        <f t="shared" si="29"/>
        <v>81.56086642599278</v>
      </c>
      <c r="J213" s="11">
        <f t="shared" si="25"/>
        <v>-18.439133574007215</v>
      </c>
      <c r="K213" s="12">
        <f t="shared" si="30"/>
        <v>2553.8199999999997</v>
      </c>
      <c r="L213" s="83">
        <f>G213-E213</f>
        <v>0</v>
      </c>
      <c r="M213" s="85">
        <f>H213-G213</f>
        <v>-2553.8199999999997</v>
      </c>
    </row>
    <row r="214" spans="1:13" ht="18.75">
      <c r="A214" s="39"/>
      <c r="B214" s="67" t="s">
        <v>62</v>
      </c>
      <c r="C214" s="71"/>
      <c r="D214" s="72" t="s">
        <v>63</v>
      </c>
      <c r="E214" s="108">
        <v>249016</v>
      </c>
      <c r="F214" s="108"/>
      <c r="G214" s="70">
        <f t="shared" si="28"/>
        <v>249016</v>
      </c>
      <c r="H214" s="95">
        <v>171049.44</v>
      </c>
      <c r="I214" s="15">
        <f t="shared" si="29"/>
        <v>68.69014039258522</v>
      </c>
      <c r="J214" s="11">
        <f>I214-100</f>
        <v>-31.30985960741478</v>
      </c>
      <c r="K214" s="12">
        <f t="shared" si="30"/>
        <v>77966.56</v>
      </c>
      <c r="L214" s="83">
        <f t="shared" si="26"/>
        <v>0</v>
      </c>
      <c r="M214" s="85">
        <f t="shared" si="27"/>
        <v>-77966.56</v>
      </c>
    </row>
    <row r="215" spans="1:13" ht="31.5">
      <c r="A215" s="39"/>
      <c r="B215" s="67" t="s">
        <v>99</v>
      </c>
      <c r="C215" s="71"/>
      <c r="D215" s="72" t="s">
        <v>100</v>
      </c>
      <c r="E215" s="108">
        <v>834</v>
      </c>
      <c r="F215" s="108"/>
      <c r="G215" s="70">
        <f t="shared" si="28"/>
        <v>834</v>
      </c>
      <c r="H215" s="95">
        <v>0</v>
      </c>
      <c r="I215" s="15">
        <f t="shared" si="29"/>
        <v>0</v>
      </c>
      <c r="J215" s="11">
        <f>I215-100</f>
        <v>-100</v>
      </c>
      <c r="K215" s="12">
        <f t="shared" si="30"/>
        <v>834</v>
      </c>
      <c r="L215" s="83">
        <f>G215-E215</f>
        <v>0</v>
      </c>
      <c r="M215" s="85">
        <f>H215-G215</f>
        <v>-834</v>
      </c>
    </row>
    <row r="216" spans="1:13" ht="19.5">
      <c r="A216" s="39"/>
      <c r="B216" s="42" t="s">
        <v>9</v>
      </c>
      <c r="C216" s="8" t="s">
        <v>40</v>
      </c>
      <c r="D216" s="63"/>
      <c r="E216" s="107">
        <v>60569</v>
      </c>
      <c r="F216" s="107">
        <f>SUM(F218:F221)</f>
        <v>0</v>
      </c>
      <c r="G216" s="13">
        <f t="shared" si="28"/>
        <v>60569</v>
      </c>
      <c r="H216" s="94">
        <f>SUM(H218:H221)</f>
        <v>5999</v>
      </c>
      <c r="I216" s="14">
        <f>H216/E216*100</f>
        <v>9.904406544602024</v>
      </c>
      <c r="J216" s="11">
        <f>I216-100</f>
        <v>-90.09559345539797</v>
      </c>
      <c r="K216" s="12">
        <f>E216-H216</f>
        <v>54570</v>
      </c>
      <c r="L216" s="83">
        <f t="shared" si="26"/>
        <v>0</v>
      </c>
      <c r="M216" s="85">
        <f t="shared" si="27"/>
        <v>-54570</v>
      </c>
    </row>
    <row r="217" spans="1:13" ht="19.5" hidden="1">
      <c r="A217" s="39"/>
      <c r="B217" s="42"/>
      <c r="C217" s="8"/>
      <c r="D217" s="63"/>
      <c r="E217" s="107">
        <v>-60569</v>
      </c>
      <c r="F217" s="107">
        <f>-F216</f>
        <v>0</v>
      </c>
      <c r="G217" s="13">
        <f t="shared" si="28"/>
        <v>-60569</v>
      </c>
      <c r="H217" s="94">
        <f>-H216</f>
        <v>-5999</v>
      </c>
      <c r="I217" s="14"/>
      <c r="J217" s="11"/>
      <c r="K217" s="12"/>
      <c r="L217" s="83">
        <f t="shared" si="26"/>
        <v>0</v>
      </c>
      <c r="M217" s="85">
        <f t="shared" si="27"/>
        <v>54570</v>
      </c>
    </row>
    <row r="218" spans="1:13" ht="18.75">
      <c r="A218" s="39"/>
      <c r="B218" s="67" t="s">
        <v>111</v>
      </c>
      <c r="C218" s="71"/>
      <c r="D218" s="72" t="s">
        <v>112</v>
      </c>
      <c r="E218" s="108">
        <v>300</v>
      </c>
      <c r="F218" s="108"/>
      <c r="G218" s="70">
        <f t="shared" si="28"/>
        <v>300</v>
      </c>
      <c r="H218" s="95">
        <v>0</v>
      </c>
      <c r="I218" s="15">
        <f>H218/E218*100</f>
        <v>0</v>
      </c>
      <c r="J218" s="11">
        <f>I218-100</f>
        <v>-100</v>
      </c>
      <c r="K218" s="12">
        <f>E218-H218</f>
        <v>300</v>
      </c>
      <c r="L218" s="83">
        <f t="shared" si="26"/>
        <v>0</v>
      </c>
      <c r="M218" s="85">
        <f t="shared" si="27"/>
        <v>-300</v>
      </c>
    </row>
    <row r="219" spans="1:13" ht="18.75">
      <c r="A219" s="39"/>
      <c r="B219" s="67" t="s">
        <v>163</v>
      </c>
      <c r="C219" s="71"/>
      <c r="D219" s="72" t="s">
        <v>164</v>
      </c>
      <c r="E219" s="108">
        <v>6000</v>
      </c>
      <c r="F219" s="108"/>
      <c r="G219" s="70">
        <f t="shared" si="28"/>
        <v>6000</v>
      </c>
      <c r="H219" s="95">
        <v>5999</v>
      </c>
      <c r="I219" s="15">
        <f>H219/E219*100</f>
        <v>99.98333333333333</v>
      </c>
      <c r="J219" s="11">
        <f>I219-100</f>
        <v>-0.01666666666666572</v>
      </c>
      <c r="K219" s="12">
        <f>E219-H219</f>
        <v>1</v>
      </c>
      <c r="L219" s="83">
        <f t="shared" si="26"/>
        <v>0</v>
      </c>
      <c r="M219" s="85">
        <f t="shared" si="27"/>
        <v>-1</v>
      </c>
    </row>
    <row r="220" spans="1:13" ht="18.75">
      <c r="A220" s="39"/>
      <c r="B220" s="67" t="s">
        <v>62</v>
      </c>
      <c r="C220" s="71"/>
      <c r="D220" s="72" t="s">
        <v>63</v>
      </c>
      <c r="E220" s="108">
        <v>41769</v>
      </c>
      <c r="F220" s="108"/>
      <c r="G220" s="70">
        <f t="shared" si="28"/>
        <v>41769</v>
      </c>
      <c r="H220" s="95">
        <v>0</v>
      </c>
      <c r="I220" s="15">
        <f>H220/E220*100</f>
        <v>0</v>
      </c>
      <c r="J220" s="11">
        <f>I220-100</f>
        <v>-100</v>
      </c>
      <c r="K220" s="12">
        <f>E220-H220</f>
        <v>41769</v>
      </c>
      <c r="L220" s="83">
        <f t="shared" si="26"/>
        <v>0</v>
      </c>
      <c r="M220" s="85">
        <f t="shared" si="27"/>
        <v>-41769</v>
      </c>
    </row>
    <row r="221" spans="1:13" ht="31.5">
      <c r="A221" s="39"/>
      <c r="B221" s="67" t="s">
        <v>184</v>
      </c>
      <c r="C221" s="71"/>
      <c r="D221" s="72" t="s">
        <v>80</v>
      </c>
      <c r="E221" s="108">
        <v>12500</v>
      </c>
      <c r="F221" s="108"/>
      <c r="G221" s="70">
        <f t="shared" si="28"/>
        <v>12500</v>
      </c>
      <c r="H221" s="95">
        <v>0</v>
      </c>
      <c r="I221" s="15">
        <f>H221/E221*100</f>
        <v>0</v>
      </c>
      <c r="J221" s="11">
        <f>I221-100</f>
        <v>-100</v>
      </c>
      <c r="K221" s="12">
        <f>E221-H221</f>
        <v>12500</v>
      </c>
      <c r="L221" s="83">
        <f t="shared" si="26"/>
        <v>0</v>
      </c>
      <c r="M221" s="85">
        <f t="shared" si="27"/>
        <v>-12500</v>
      </c>
    </row>
    <row r="222" spans="1:13" ht="18.75">
      <c r="A222" s="37" t="s">
        <v>165</v>
      </c>
      <c r="B222" s="50" t="s">
        <v>166</v>
      </c>
      <c r="C222" s="8"/>
      <c r="D222" s="63"/>
      <c r="E222" s="106">
        <v>200469</v>
      </c>
      <c r="F222" s="106">
        <f>F224+F227+F231+F244</f>
        <v>0</v>
      </c>
      <c r="G222" s="9">
        <f t="shared" si="28"/>
        <v>200469</v>
      </c>
      <c r="H222" s="93">
        <f>H224+H227+H231+H244</f>
        <v>145175.69</v>
      </c>
      <c r="I222" s="10">
        <f>H222/E222*100</f>
        <v>72.41802473200345</v>
      </c>
      <c r="J222" s="11">
        <f>I222-100</f>
        <v>-27.581975267996555</v>
      </c>
      <c r="K222" s="12">
        <f>E222-H222</f>
        <v>55293.31</v>
      </c>
      <c r="L222" s="83">
        <f t="shared" si="26"/>
        <v>0</v>
      </c>
      <c r="M222" s="85">
        <f t="shared" si="27"/>
        <v>-55293.31</v>
      </c>
    </row>
    <row r="223" spans="1:13" ht="18.75" hidden="1">
      <c r="A223" s="58"/>
      <c r="B223" s="50"/>
      <c r="C223" s="8"/>
      <c r="D223" s="63"/>
      <c r="E223" s="106">
        <v>-200469</v>
      </c>
      <c r="F223" s="106">
        <f>-F222</f>
        <v>0</v>
      </c>
      <c r="G223" s="9">
        <f t="shared" si="28"/>
        <v>-200469</v>
      </c>
      <c r="H223" s="93">
        <f>-H222</f>
        <v>-145175.69</v>
      </c>
      <c r="I223" s="10"/>
      <c r="J223" s="11"/>
      <c r="K223" s="12"/>
      <c r="L223" s="83">
        <f t="shared" si="26"/>
        <v>0</v>
      </c>
      <c r="M223" s="85">
        <f t="shared" si="27"/>
        <v>55293.31</v>
      </c>
    </row>
    <row r="224" spans="1:13" ht="19.5">
      <c r="A224" s="39"/>
      <c r="B224" s="42" t="s">
        <v>167</v>
      </c>
      <c r="C224" s="8" t="s">
        <v>168</v>
      </c>
      <c r="D224" s="63"/>
      <c r="E224" s="107">
        <v>54000</v>
      </c>
      <c r="F224" s="107">
        <f>SUM(F226)</f>
        <v>0</v>
      </c>
      <c r="G224" s="13">
        <f t="shared" si="28"/>
        <v>54000</v>
      </c>
      <c r="H224" s="94">
        <f>SUM(H226)</f>
        <v>54000</v>
      </c>
      <c r="I224" s="14">
        <f>H224/E224*100</f>
        <v>100</v>
      </c>
      <c r="J224" s="11">
        <f>I224-100</f>
        <v>0</v>
      </c>
      <c r="K224" s="12">
        <f>E224-H224</f>
        <v>0</v>
      </c>
      <c r="L224" s="83">
        <f t="shared" si="26"/>
        <v>0</v>
      </c>
      <c r="M224" s="85">
        <f t="shared" si="27"/>
        <v>0</v>
      </c>
    </row>
    <row r="225" spans="1:13" ht="19.5" hidden="1">
      <c r="A225" s="39"/>
      <c r="B225" s="42"/>
      <c r="C225" s="8"/>
      <c r="D225" s="63"/>
      <c r="E225" s="107">
        <v>-54000</v>
      </c>
      <c r="F225" s="107">
        <f>-F224</f>
        <v>0</v>
      </c>
      <c r="G225" s="13">
        <f t="shared" si="28"/>
        <v>-54000</v>
      </c>
      <c r="H225" s="94">
        <f>-H224</f>
        <v>-54000</v>
      </c>
      <c r="I225" s="14"/>
      <c r="J225" s="11"/>
      <c r="K225" s="12"/>
      <c r="L225" s="83">
        <f t="shared" si="26"/>
        <v>0</v>
      </c>
      <c r="M225" s="85">
        <f t="shared" si="27"/>
        <v>0</v>
      </c>
    </row>
    <row r="226" spans="1:13" ht="63">
      <c r="A226" s="39"/>
      <c r="B226" s="67" t="s">
        <v>206</v>
      </c>
      <c r="C226" s="71"/>
      <c r="D226" s="72" t="s">
        <v>55</v>
      </c>
      <c r="E226" s="108">
        <v>54000</v>
      </c>
      <c r="F226" s="108"/>
      <c r="G226" s="70">
        <f t="shared" si="28"/>
        <v>54000</v>
      </c>
      <c r="H226" s="95">
        <v>54000</v>
      </c>
      <c r="I226" s="15">
        <f>H226/E226*100</f>
        <v>100</v>
      </c>
      <c r="J226" s="11">
        <f>I226-100</f>
        <v>0</v>
      </c>
      <c r="K226" s="12">
        <f>E226-H226</f>
        <v>0</v>
      </c>
      <c r="L226" s="83">
        <f t="shared" si="26"/>
        <v>0</v>
      </c>
      <c r="M226" s="85">
        <f t="shared" si="27"/>
        <v>0</v>
      </c>
    </row>
    <row r="227" spans="1:13" s="36" customFormat="1" ht="19.5">
      <c r="A227" s="39"/>
      <c r="B227" s="42" t="s">
        <v>169</v>
      </c>
      <c r="C227" s="8" t="s">
        <v>170</v>
      </c>
      <c r="D227" s="63"/>
      <c r="E227" s="107">
        <v>7000</v>
      </c>
      <c r="F227" s="107">
        <f>SUM(F229:F230)</f>
        <v>0</v>
      </c>
      <c r="G227" s="13">
        <f t="shared" si="28"/>
        <v>7000</v>
      </c>
      <c r="H227" s="94">
        <f>SUM(H229:H230)</f>
        <v>3547.06</v>
      </c>
      <c r="I227" s="14">
        <f>H227/E227*100</f>
        <v>50.672285714285714</v>
      </c>
      <c r="J227" s="11">
        <f>I227-100</f>
        <v>-49.327714285714286</v>
      </c>
      <c r="K227" s="12">
        <f>E227-H227</f>
        <v>3452.94</v>
      </c>
      <c r="L227" s="83">
        <f t="shared" si="26"/>
        <v>0</v>
      </c>
      <c r="M227" s="85">
        <f t="shared" si="27"/>
        <v>-3452.94</v>
      </c>
    </row>
    <row r="228" spans="1:13" s="36" customFormat="1" ht="19.5" hidden="1">
      <c r="A228" s="39"/>
      <c r="B228" s="42"/>
      <c r="C228" s="8"/>
      <c r="D228" s="63"/>
      <c r="E228" s="107">
        <v>-7000</v>
      </c>
      <c r="F228" s="107">
        <f>-F227</f>
        <v>0</v>
      </c>
      <c r="G228" s="13">
        <f t="shared" si="28"/>
        <v>-7000</v>
      </c>
      <c r="H228" s="94">
        <f>-H227</f>
        <v>-3547.06</v>
      </c>
      <c r="I228" s="14"/>
      <c r="J228" s="11"/>
      <c r="K228" s="12"/>
      <c r="L228" s="83">
        <f t="shared" si="26"/>
        <v>0</v>
      </c>
      <c r="M228" s="85">
        <f t="shared" si="27"/>
        <v>3452.94</v>
      </c>
    </row>
    <row r="229" spans="1:13" s="36" customFormat="1" ht="18.75">
      <c r="A229" s="39"/>
      <c r="B229" s="67" t="s">
        <v>71</v>
      </c>
      <c r="C229" s="71"/>
      <c r="D229" s="72" t="s">
        <v>72</v>
      </c>
      <c r="E229" s="108">
        <v>3000</v>
      </c>
      <c r="F229" s="108"/>
      <c r="G229" s="70">
        <f t="shared" si="28"/>
        <v>3000</v>
      </c>
      <c r="H229" s="95">
        <v>399.42</v>
      </c>
      <c r="I229" s="15">
        <f>H229/E229*100</f>
        <v>13.314</v>
      </c>
      <c r="J229" s="11">
        <f>I229-100</f>
        <v>-86.686</v>
      </c>
      <c r="K229" s="12">
        <f>E229-H229</f>
        <v>2600.58</v>
      </c>
      <c r="L229" s="83">
        <f t="shared" si="26"/>
        <v>0</v>
      </c>
      <c r="M229" s="85">
        <f t="shared" si="27"/>
        <v>-2600.58</v>
      </c>
    </row>
    <row r="230" spans="1:13" s="36" customFormat="1" ht="18.75">
      <c r="A230" s="39"/>
      <c r="B230" s="67" t="s">
        <v>62</v>
      </c>
      <c r="C230" s="71"/>
      <c r="D230" s="72" t="s">
        <v>63</v>
      </c>
      <c r="E230" s="108">
        <v>4000</v>
      </c>
      <c r="F230" s="108"/>
      <c r="G230" s="70">
        <f t="shared" si="28"/>
        <v>4000</v>
      </c>
      <c r="H230" s="95">
        <v>3147.64</v>
      </c>
      <c r="I230" s="15">
        <f>H230/E230*100</f>
        <v>78.691</v>
      </c>
      <c r="J230" s="11">
        <f>I230-100</f>
        <v>-21.308999999999997</v>
      </c>
      <c r="K230" s="12">
        <f>E230-H230</f>
        <v>852.3600000000001</v>
      </c>
      <c r="L230" s="83">
        <f t="shared" si="26"/>
        <v>0</v>
      </c>
      <c r="M230" s="85">
        <f t="shared" si="27"/>
        <v>-852.3600000000001</v>
      </c>
    </row>
    <row r="231" spans="1:13" s="36" customFormat="1" ht="19.5">
      <c r="A231" s="39"/>
      <c r="B231" s="42" t="s">
        <v>171</v>
      </c>
      <c r="C231" s="8" t="s">
        <v>172</v>
      </c>
      <c r="D231" s="63"/>
      <c r="E231" s="107">
        <v>134469</v>
      </c>
      <c r="F231" s="107">
        <f>SUM(F233:F243)</f>
        <v>0</v>
      </c>
      <c r="G231" s="13">
        <f t="shared" si="28"/>
        <v>134469</v>
      </c>
      <c r="H231" s="94">
        <f>SUM(H233:H243)</f>
        <v>87628.63000000002</v>
      </c>
      <c r="I231" s="14">
        <f>H231/E231*100</f>
        <v>65.16641753861487</v>
      </c>
      <c r="J231" s="11">
        <f>I231-100</f>
        <v>-34.833582461385134</v>
      </c>
      <c r="K231" s="12">
        <f>E231-H231</f>
        <v>46840.36999999998</v>
      </c>
      <c r="L231" s="83">
        <f t="shared" si="26"/>
        <v>0</v>
      </c>
      <c r="M231" s="85">
        <f t="shared" si="27"/>
        <v>-46840.36999999998</v>
      </c>
    </row>
    <row r="232" spans="1:13" s="36" customFormat="1" ht="19.5" hidden="1">
      <c r="A232" s="39"/>
      <c r="B232" s="42"/>
      <c r="C232" s="8"/>
      <c r="D232" s="63"/>
      <c r="E232" s="107">
        <v>-134469</v>
      </c>
      <c r="F232" s="107">
        <f>-F231</f>
        <v>0</v>
      </c>
      <c r="G232" s="13">
        <f t="shared" si="28"/>
        <v>-134469</v>
      </c>
      <c r="H232" s="94">
        <f>-H231</f>
        <v>-87628.63000000002</v>
      </c>
      <c r="I232" s="14"/>
      <c r="J232" s="11"/>
      <c r="K232" s="12"/>
      <c r="L232" s="83">
        <f t="shared" si="26"/>
        <v>0</v>
      </c>
      <c r="M232" s="85">
        <f t="shared" si="27"/>
        <v>46840.36999999998</v>
      </c>
    </row>
    <row r="233" spans="1:13" ht="47.25">
      <c r="A233" s="39"/>
      <c r="B233" s="67" t="s">
        <v>108</v>
      </c>
      <c r="C233" s="71"/>
      <c r="D233" s="72" t="s">
        <v>56</v>
      </c>
      <c r="E233" s="108">
        <v>2081</v>
      </c>
      <c r="F233" s="108"/>
      <c r="G233" s="70">
        <f t="shared" si="28"/>
        <v>2081</v>
      </c>
      <c r="H233" s="95">
        <v>2081</v>
      </c>
      <c r="I233" s="15">
        <f aca="true" t="shared" si="31" ref="I233:I244">H233/E233*100</f>
        <v>100</v>
      </c>
      <c r="J233" s="11">
        <f aca="true" t="shared" si="32" ref="J233:J244">I233-100</f>
        <v>0</v>
      </c>
      <c r="K233" s="12">
        <f aca="true" t="shared" si="33" ref="K233:K244">E233-H233</f>
        <v>0</v>
      </c>
      <c r="L233" s="83">
        <f t="shared" si="26"/>
        <v>0</v>
      </c>
      <c r="M233" s="85">
        <f t="shared" si="27"/>
        <v>0</v>
      </c>
    </row>
    <row r="234" spans="1:13" ht="18.75">
      <c r="A234" s="39"/>
      <c r="B234" s="67" t="s">
        <v>85</v>
      </c>
      <c r="C234" s="71"/>
      <c r="D234" s="72" t="s">
        <v>86</v>
      </c>
      <c r="E234" s="108">
        <v>1500</v>
      </c>
      <c r="F234" s="108"/>
      <c r="G234" s="70">
        <f t="shared" si="28"/>
        <v>1500</v>
      </c>
      <c r="H234" s="95">
        <v>780.64</v>
      </c>
      <c r="I234" s="15">
        <f t="shared" si="31"/>
        <v>52.04266666666667</v>
      </c>
      <c r="J234" s="11">
        <f t="shared" si="32"/>
        <v>-47.95733333333333</v>
      </c>
      <c r="K234" s="12">
        <f t="shared" si="33"/>
        <v>719.36</v>
      </c>
      <c r="L234" s="83">
        <f t="shared" si="26"/>
        <v>0</v>
      </c>
      <c r="M234" s="85">
        <f t="shared" si="27"/>
        <v>-719.36</v>
      </c>
    </row>
    <row r="235" spans="1:13" ht="18.75">
      <c r="A235" s="39"/>
      <c r="B235" s="67" t="s">
        <v>87</v>
      </c>
      <c r="C235" s="71"/>
      <c r="D235" s="72" t="s">
        <v>88</v>
      </c>
      <c r="E235" s="108">
        <v>200</v>
      </c>
      <c r="F235" s="108"/>
      <c r="G235" s="70">
        <f t="shared" si="28"/>
        <v>200</v>
      </c>
      <c r="H235" s="95">
        <v>0</v>
      </c>
      <c r="I235" s="15">
        <f t="shared" si="31"/>
        <v>0</v>
      </c>
      <c r="J235" s="11">
        <f t="shared" si="32"/>
        <v>-100</v>
      </c>
      <c r="K235" s="12">
        <f t="shared" si="33"/>
        <v>200</v>
      </c>
      <c r="L235" s="83">
        <f t="shared" si="26"/>
        <v>0</v>
      </c>
      <c r="M235" s="85">
        <f t="shared" si="27"/>
        <v>-200</v>
      </c>
    </row>
    <row r="236" spans="1:13" ht="18.75">
      <c r="A236" s="39"/>
      <c r="B236" s="67" t="s">
        <v>89</v>
      </c>
      <c r="C236" s="71"/>
      <c r="D236" s="72" t="s">
        <v>90</v>
      </c>
      <c r="E236" s="108">
        <v>47000</v>
      </c>
      <c r="F236" s="108"/>
      <c r="G236" s="70">
        <f t="shared" si="28"/>
        <v>47000</v>
      </c>
      <c r="H236" s="95">
        <v>31021.38</v>
      </c>
      <c r="I236" s="15">
        <f t="shared" si="31"/>
        <v>66.00293617021276</v>
      </c>
      <c r="J236" s="11">
        <f t="shared" si="32"/>
        <v>-33.99706382978724</v>
      </c>
      <c r="K236" s="12">
        <f t="shared" si="33"/>
        <v>15978.619999999999</v>
      </c>
      <c r="L236" s="83">
        <f t="shared" si="26"/>
        <v>0</v>
      </c>
      <c r="M236" s="85">
        <f t="shared" si="27"/>
        <v>-15978.619999999999</v>
      </c>
    </row>
    <row r="237" spans="1:13" ht="18.75">
      <c r="A237" s="39"/>
      <c r="B237" s="67" t="s">
        <v>71</v>
      </c>
      <c r="C237" s="71"/>
      <c r="D237" s="72" t="s">
        <v>72</v>
      </c>
      <c r="E237" s="108">
        <v>38388</v>
      </c>
      <c r="F237" s="108"/>
      <c r="G237" s="70">
        <f t="shared" si="28"/>
        <v>38388</v>
      </c>
      <c r="H237" s="95">
        <v>17376.49</v>
      </c>
      <c r="I237" s="15">
        <f t="shared" si="31"/>
        <v>45.265421485881006</v>
      </c>
      <c r="J237" s="11">
        <f t="shared" si="32"/>
        <v>-54.734578514118994</v>
      </c>
      <c r="K237" s="12">
        <f t="shared" si="33"/>
        <v>21011.51</v>
      </c>
      <c r="L237" s="83">
        <f t="shared" si="26"/>
        <v>0</v>
      </c>
      <c r="M237" s="85">
        <f t="shared" si="27"/>
        <v>-21011.51</v>
      </c>
    </row>
    <row r="238" spans="1:13" ht="18.75">
      <c r="A238" s="39"/>
      <c r="B238" s="67" t="s">
        <v>118</v>
      </c>
      <c r="C238" s="71"/>
      <c r="D238" s="72" t="s">
        <v>120</v>
      </c>
      <c r="E238" s="108">
        <v>8000</v>
      </c>
      <c r="F238" s="108"/>
      <c r="G238" s="70">
        <f t="shared" si="28"/>
        <v>8000</v>
      </c>
      <c r="H238" s="95">
        <v>4568.33</v>
      </c>
      <c r="I238" s="15">
        <f t="shared" si="31"/>
        <v>57.104124999999996</v>
      </c>
      <c r="J238" s="11">
        <f t="shared" si="32"/>
        <v>-42.895875000000004</v>
      </c>
      <c r="K238" s="12">
        <f t="shared" si="33"/>
        <v>3431.67</v>
      </c>
      <c r="L238" s="83">
        <f t="shared" si="26"/>
        <v>0</v>
      </c>
      <c r="M238" s="85">
        <f t="shared" si="27"/>
        <v>-3431.67</v>
      </c>
    </row>
    <row r="239" spans="1:13" ht="18.75">
      <c r="A239" s="39"/>
      <c r="B239" s="67" t="s">
        <v>62</v>
      </c>
      <c r="C239" s="71"/>
      <c r="D239" s="72" t="s">
        <v>63</v>
      </c>
      <c r="E239" s="108">
        <v>32500</v>
      </c>
      <c r="F239" s="108"/>
      <c r="G239" s="70">
        <f t="shared" si="28"/>
        <v>32500</v>
      </c>
      <c r="H239" s="95">
        <v>30401.4</v>
      </c>
      <c r="I239" s="15">
        <f t="shared" si="31"/>
        <v>93.54276923076924</v>
      </c>
      <c r="J239" s="11">
        <f t="shared" si="32"/>
        <v>-6.457230769230762</v>
      </c>
      <c r="K239" s="12">
        <f t="shared" si="33"/>
        <v>2098.5999999999985</v>
      </c>
      <c r="L239" s="83">
        <f t="shared" si="26"/>
        <v>0</v>
      </c>
      <c r="M239" s="85">
        <f t="shared" si="27"/>
        <v>-2098.5999999999985</v>
      </c>
    </row>
    <row r="240" spans="1:13" ht="31.5">
      <c r="A240" s="39"/>
      <c r="B240" s="67" t="s">
        <v>95</v>
      </c>
      <c r="C240" s="71"/>
      <c r="D240" s="72" t="s">
        <v>96</v>
      </c>
      <c r="E240" s="108">
        <v>600</v>
      </c>
      <c r="F240" s="108"/>
      <c r="G240" s="70">
        <f t="shared" si="28"/>
        <v>600</v>
      </c>
      <c r="H240" s="95">
        <v>197.64</v>
      </c>
      <c r="I240" s="15">
        <f t="shared" si="31"/>
        <v>32.94</v>
      </c>
      <c r="J240" s="11">
        <f t="shared" si="32"/>
        <v>-67.06</v>
      </c>
      <c r="K240" s="12">
        <f t="shared" si="33"/>
        <v>402.36</v>
      </c>
      <c r="L240" s="83">
        <f t="shared" si="26"/>
        <v>0</v>
      </c>
      <c r="M240" s="85">
        <f t="shared" si="27"/>
        <v>-402.36</v>
      </c>
    </row>
    <row r="241" spans="1:13" ht="18.75">
      <c r="A241" s="39"/>
      <c r="B241" s="67" t="s">
        <v>114</v>
      </c>
      <c r="C241" s="71"/>
      <c r="D241" s="72" t="s">
        <v>98</v>
      </c>
      <c r="E241" s="108">
        <v>2500</v>
      </c>
      <c r="F241" s="108"/>
      <c r="G241" s="70">
        <f t="shared" si="28"/>
        <v>2500</v>
      </c>
      <c r="H241" s="95">
        <v>1201.75</v>
      </c>
      <c r="I241" s="15">
        <f t="shared" si="31"/>
        <v>48.07</v>
      </c>
      <c r="J241" s="11">
        <f t="shared" si="32"/>
        <v>-51.93</v>
      </c>
      <c r="K241" s="12">
        <f t="shared" si="33"/>
        <v>1298.25</v>
      </c>
      <c r="L241" s="83">
        <f t="shared" si="26"/>
        <v>0</v>
      </c>
      <c r="M241" s="85">
        <f t="shared" si="27"/>
        <v>-1298.25</v>
      </c>
    </row>
    <row r="242" spans="1:13" ht="31.5">
      <c r="A242" s="39"/>
      <c r="B242" s="67" t="s">
        <v>103</v>
      </c>
      <c r="C242" s="71"/>
      <c r="D242" s="72" t="s">
        <v>102</v>
      </c>
      <c r="E242" s="108">
        <v>300</v>
      </c>
      <c r="F242" s="108"/>
      <c r="G242" s="70">
        <f t="shared" si="28"/>
        <v>300</v>
      </c>
      <c r="H242" s="95">
        <v>0</v>
      </c>
      <c r="I242" s="15">
        <f t="shared" si="31"/>
        <v>0</v>
      </c>
      <c r="J242" s="11">
        <f t="shared" si="32"/>
        <v>-100</v>
      </c>
      <c r="K242" s="12">
        <f t="shared" si="33"/>
        <v>300</v>
      </c>
      <c r="L242" s="83">
        <f t="shared" si="26"/>
        <v>0</v>
      </c>
      <c r="M242" s="85">
        <f t="shared" si="27"/>
        <v>-300</v>
      </c>
    </row>
    <row r="243" spans="1:13" ht="31.5">
      <c r="A243" s="39"/>
      <c r="B243" s="67" t="s">
        <v>104</v>
      </c>
      <c r="C243" s="71"/>
      <c r="D243" s="72" t="s">
        <v>105</v>
      </c>
      <c r="E243" s="108">
        <v>1400</v>
      </c>
      <c r="F243" s="108"/>
      <c r="G243" s="70">
        <f t="shared" si="28"/>
        <v>1400</v>
      </c>
      <c r="H243" s="95">
        <v>0</v>
      </c>
      <c r="I243" s="15">
        <f t="shared" si="31"/>
        <v>0</v>
      </c>
      <c r="J243" s="11">
        <f t="shared" si="32"/>
        <v>-100</v>
      </c>
      <c r="K243" s="12">
        <f t="shared" si="33"/>
        <v>1400</v>
      </c>
      <c r="L243" s="83">
        <f t="shared" si="26"/>
        <v>0</v>
      </c>
      <c r="M243" s="85">
        <f t="shared" si="27"/>
        <v>-1400</v>
      </c>
    </row>
    <row r="244" spans="1:13" ht="19.5">
      <c r="A244" s="39"/>
      <c r="B244" s="42" t="s">
        <v>9</v>
      </c>
      <c r="C244" s="8" t="s">
        <v>173</v>
      </c>
      <c r="D244" s="63"/>
      <c r="E244" s="107">
        <v>5000</v>
      </c>
      <c r="F244" s="107">
        <f>SUM(F246)</f>
        <v>0</v>
      </c>
      <c r="G244" s="13">
        <f t="shared" si="28"/>
        <v>5000</v>
      </c>
      <c r="H244" s="94">
        <f>SUM(H246)</f>
        <v>0</v>
      </c>
      <c r="I244" s="14">
        <f t="shared" si="31"/>
        <v>0</v>
      </c>
      <c r="J244" s="11">
        <f t="shared" si="32"/>
        <v>-100</v>
      </c>
      <c r="K244" s="12">
        <f t="shared" si="33"/>
        <v>5000</v>
      </c>
      <c r="L244" s="83">
        <f aca="true" t="shared" si="34" ref="L244:L251">G244-E244</f>
        <v>0</v>
      </c>
      <c r="M244" s="85">
        <f t="shared" si="27"/>
        <v>-5000</v>
      </c>
    </row>
    <row r="245" spans="1:13" ht="19.5" hidden="1">
      <c r="A245" s="39"/>
      <c r="B245" s="42"/>
      <c r="C245" s="8"/>
      <c r="D245" s="63"/>
      <c r="E245" s="107">
        <v>-5000</v>
      </c>
      <c r="F245" s="107">
        <f>-F244</f>
        <v>0</v>
      </c>
      <c r="G245" s="13">
        <f t="shared" si="28"/>
        <v>-5000</v>
      </c>
      <c r="H245" s="94">
        <f>-H244</f>
        <v>0</v>
      </c>
      <c r="I245" s="14"/>
      <c r="J245" s="11"/>
      <c r="K245" s="12"/>
      <c r="L245" s="83">
        <f t="shared" si="34"/>
        <v>0</v>
      </c>
      <c r="M245" s="85">
        <f aca="true" t="shared" si="35" ref="M245:M251">H245-G245</f>
        <v>5000</v>
      </c>
    </row>
    <row r="246" spans="1:13" s="44" customFormat="1" ht="18.75">
      <c r="A246" s="43"/>
      <c r="B246" s="67" t="s">
        <v>62</v>
      </c>
      <c r="C246" s="71"/>
      <c r="D246" s="72" t="s">
        <v>63</v>
      </c>
      <c r="E246" s="108">
        <v>5000</v>
      </c>
      <c r="F246" s="108"/>
      <c r="G246" s="70">
        <f t="shared" si="28"/>
        <v>5000</v>
      </c>
      <c r="H246" s="95">
        <v>0</v>
      </c>
      <c r="I246" s="15">
        <f>H246/E246*100</f>
        <v>0</v>
      </c>
      <c r="J246" s="11">
        <f>I246-100</f>
        <v>-100</v>
      </c>
      <c r="K246" s="12">
        <f>E246-H246</f>
        <v>5000</v>
      </c>
      <c r="L246" s="83">
        <f t="shared" si="34"/>
        <v>0</v>
      </c>
      <c r="M246" s="85">
        <f t="shared" si="35"/>
        <v>-5000</v>
      </c>
    </row>
    <row r="247" spans="1:13" ht="18.75">
      <c r="A247" s="45" t="s">
        <v>41</v>
      </c>
      <c r="B247" s="51" t="s">
        <v>42</v>
      </c>
      <c r="C247" s="16"/>
      <c r="D247" s="65"/>
      <c r="E247" s="111">
        <v>20000</v>
      </c>
      <c r="F247" s="111">
        <f>F249</f>
        <v>0</v>
      </c>
      <c r="G247" s="48">
        <f t="shared" si="28"/>
        <v>20000</v>
      </c>
      <c r="H247" s="96" t="e">
        <f>#REF!+#REF!+#REF!+#REF!+#REF!+H249+#REF!+#REF!+#REF!</f>
        <v>#REF!</v>
      </c>
      <c r="I247" s="48" t="e">
        <f>H247/E247*100</f>
        <v>#REF!</v>
      </c>
      <c r="J247" s="17" t="e">
        <f>I247-100</f>
        <v>#REF!</v>
      </c>
      <c r="K247" s="12" t="e">
        <f>E247-H247</f>
        <v>#REF!</v>
      </c>
      <c r="L247" s="83">
        <f t="shared" si="34"/>
        <v>0</v>
      </c>
      <c r="M247" s="85" t="e">
        <f t="shared" si="35"/>
        <v>#REF!</v>
      </c>
    </row>
    <row r="248" spans="1:13" ht="18.75" hidden="1">
      <c r="A248" s="58"/>
      <c r="B248" s="51"/>
      <c r="C248" s="16"/>
      <c r="D248" s="65"/>
      <c r="E248" s="109">
        <v>-20000</v>
      </c>
      <c r="F248" s="109">
        <f>-F247</f>
        <v>0</v>
      </c>
      <c r="G248" s="47">
        <f aca="true" t="shared" si="36" ref="G248:G253">E248+F248</f>
        <v>-20000</v>
      </c>
      <c r="H248" s="96" t="e">
        <f>-H247</f>
        <v>#REF!</v>
      </c>
      <c r="I248" s="48"/>
      <c r="J248" s="17"/>
      <c r="K248" s="12"/>
      <c r="L248" s="83">
        <f t="shared" si="34"/>
        <v>0</v>
      </c>
      <c r="M248" s="85" t="e">
        <f t="shared" si="35"/>
        <v>#REF!</v>
      </c>
    </row>
    <row r="249" spans="1:13" s="36" customFormat="1" ht="19.5">
      <c r="A249" s="39"/>
      <c r="B249" s="42" t="s">
        <v>174</v>
      </c>
      <c r="C249" s="8" t="s">
        <v>175</v>
      </c>
      <c r="D249" s="63"/>
      <c r="E249" s="107">
        <v>20000</v>
      </c>
      <c r="F249" s="107">
        <f>SUM(F251)</f>
        <v>0</v>
      </c>
      <c r="G249" s="13">
        <f t="shared" si="36"/>
        <v>20000</v>
      </c>
      <c r="H249" s="94">
        <f>SUM(H251)</f>
        <v>20000</v>
      </c>
      <c r="I249" s="14">
        <f>H249/E249*100</f>
        <v>100</v>
      </c>
      <c r="J249" s="11">
        <f>I249-100</f>
        <v>0</v>
      </c>
      <c r="K249" s="12">
        <f>E249-H249</f>
        <v>0</v>
      </c>
      <c r="L249" s="83">
        <f t="shared" si="34"/>
        <v>0</v>
      </c>
      <c r="M249" s="85">
        <f t="shared" si="35"/>
        <v>0</v>
      </c>
    </row>
    <row r="250" spans="1:13" s="36" customFormat="1" ht="19.5" hidden="1">
      <c r="A250" s="39"/>
      <c r="B250" s="42"/>
      <c r="C250" s="8"/>
      <c r="D250" s="63"/>
      <c r="E250" s="107">
        <v>-20000</v>
      </c>
      <c r="F250" s="107">
        <f>-F249</f>
        <v>0</v>
      </c>
      <c r="G250" s="13">
        <f t="shared" si="36"/>
        <v>-20000</v>
      </c>
      <c r="H250" s="94">
        <f>-H249</f>
        <v>-20000</v>
      </c>
      <c r="I250" s="14"/>
      <c r="J250" s="11"/>
      <c r="K250" s="12"/>
      <c r="L250" s="83">
        <f t="shared" si="34"/>
        <v>0</v>
      </c>
      <c r="M250" s="85">
        <f t="shared" si="35"/>
        <v>0</v>
      </c>
    </row>
    <row r="251" spans="1:13" ht="47.25">
      <c r="A251" s="39"/>
      <c r="B251" s="67" t="s">
        <v>108</v>
      </c>
      <c r="C251" s="71"/>
      <c r="D251" s="72" t="s">
        <v>56</v>
      </c>
      <c r="E251" s="108">
        <v>20000</v>
      </c>
      <c r="F251" s="108"/>
      <c r="G251" s="70">
        <f t="shared" si="36"/>
        <v>20000</v>
      </c>
      <c r="H251" s="95">
        <v>20000</v>
      </c>
      <c r="I251" s="15">
        <f>H251/E251*100</f>
        <v>100</v>
      </c>
      <c r="J251" s="11">
        <f>I251-100</f>
        <v>0</v>
      </c>
      <c r="K251" s="12">
        <f>E251-H251</f>
        <v>0</v>
      </c>
      <c r="L251" s="83">
        <f t="shared" si="34"/>
        <v>0</v>
      </c>
      <c r="M251" s="85">
        <f t="shared" si="35"/>
        <v>0</v>
      </c>
    </row>
    <row r="252" spans="1:13" ht="31.5">
      <c r="A252" s="37" t="s">
        <v>43</v>
      </c>
      <c r="B252" s="50" t="s">
        <v>44</v>
      </c>
      <c r="C252" s="8"/>
      <c r="D252" s="63"/>
      <c r="E252" s="106">
        <v>87823</v>
      </c>
      <c r="F252" s="106">
        <f>SUM(F254:F256)</f>
        <v>0</v>
      </c>
      <c r="G252" s="9">
        <f t="shared" si="36"/>
        <v>87823</v>
      </c>
      <c r="H252" s="93" t="e">
        <f>#REF!+H254+#REF!+#REF!</f>
        <v>#REF!</v>
      </c>
      <c r="I252" s="10" t="e">
        <f>H252/E252*100</f>
        <v>#REF!</v>
      </c>
      <c r="J252" s="11" t="e">
        <f>I252-100</f>
        <v>#REF!</v>
      </c>
      <c r="K252" s="12" t="e">
        <f>E252-H252</f>
        <v>#REF!</v>
      </c>
      <c r="L252" s="83">
        <f>G252-E252</f>
        <v>0</v>
      </c>
      <c r="M252" s="85" t="e">
        <f>H252-G252</f>
        <v>#REF!</v>
      </c>
    </row>
    <row r="253" spans="1:13" ht="18.75" hidden="1">
      <c r="A253" s="58"/>
      <c r="B253" s="50"/>
      <c r="C253" s="8"/>
      <c r="D253" s="63"/>
      <c r="E253" s="106">
        <v>-87823</v>
      </c>
      <c r="F253" s="106">
        <f>-F252</f>
        <v>0</v>
      </c>
      <c r="G253" s="9">
        <f t="shared" si="36"/>
        <v>-87823</v>
      </c>
      <c r="H253" s="93" t="e">
        <f>-H252</f>
        <v>#REF!</v>
      </c>
      <c r="I253" s="10"/>
      <c r="J253" s="11"/>
      <c r="K253" s="12"/>
      <c r="L253" s="83">
        <f>G253-E253</f>
        <v>0</v>
      </c>
      <c r="M253" s="85" t="e">
        <f>H253-G253</f>
        <v>#REF!</v>
      </c>
    </row>
    <row r="254" spans="1:13" s="36" customFormat="1" ht="19.5">
      <c r="A254" s="39"/>
      <c r="B254" s="42" t="s">
        <v>45</v>
      </c>
      <c r="C254" s="8" t="s">
        <v>46</v>
      </c>
      <c r="D254" s="63"/>
      <c r="E254" s="107">
        <v>87823</v>
      </c>
      <c r="F254" s="107">
        <f>SUM(F256)</f>
        <v>0</v>
      </c>
      <c r="G254" s="13">
        <f aca="true" t="shared" si="37" ref="G254:G275">E254+F254</f>
        <v>87823</v>
      </c>
      <c r="H254" s="94">
        <f>SUM(H256)</f>
        <v>48830</v>
      </c>
      <c r="I254" s="14">
        <f>H254/E254*100</f>
        <v>55.600469125399954</v>
      </c>
      <c r="J254" s="11">
        <f>I254-100</f>
        <v>-44.399530874600046</v>
      </c>
      <c r="K254" s="12">
        <f>E254-H254</f>
        <v>38993</v>
      </c>
      <c r="L254" s="83">
        <f aca="true" t="shared" si="38" ref="L254:L271">G254-E254</f>
        <v>0</v>
      </c>
      <c r="M254" s="85">
        <f aca="true" t="shared" si="39" ref="M254:M272">H254-G254</f>
        <v>-38993</v>
      </c>
    </row>
    <row r="255" spans="1:13" s="36" customFormat="1" ht="19.5" hidden="1">
      <c r="A255" s="39"/>
      <c r="B255" s="42"/>
      <c r="C255" s="8"/>
      <c r="D255" s="63"/>
      <c r="E255" s="107">
        <v>-87823</v>
      </c>
      <c r="F255" s="107">
        <f>-F254</f>
        <v>0</v>
      </c>
      <c r="G255" s="13">
        <f t="shared" si="37"/>
        <v>-87823</v>
      </c>
      <c r="H255" s="94">
        <f>-H254</f>
        <v>-48830</v>
      </c>
      <c r="I255" s="14"/>
      <c r="J255" s="11"/>
      <c r="K255" s="12"/>
      <c r="L255" s="83">
        <f t="shared" si="38"/>
        <v>0</v>
      </c>
      <c r="M255" s="85">
        <f t="shared" si="39"/>
        <v>38993</v>
      </c>
    </row>
    <row r="256" spans="1:13" s="36" customFormat="1" ht="18.75">
      <c r="A256" s="39"/>
      <c r="B256" s="67" t="s">
        <v>163</v>
      </c>
      <c r="C256" s="71"/>
      <c r="D256" s="72" t="s">
        <v>164</v>
      </c>
      <c r="E256" s="108">
        <v>87823</v>
      </c>
      <c r="F256" s="108"/>
      <c r="G256" s="70">
        <f t="shared" si="37"/>
        <v>87823</v>
      </c>
      <c r="H256" s="95">
        <f>48013+817</f>
        <v>48830</v>
      </c>
      <c r="I256" s="15">
        <f>H256/E256*100</f>
        <v>55.600469125399954</v>
      </c>
      <c r="J256" s="11">
        <f>I256-100</f>
        <v>-44.399530874600046</v>
      </c>
      <c r="K256" s="12">
        <f>E256-H256</f>
        <v>38993</v>
      </c>
      <c r="L256" s="83">
        <f t="shared" si="38"/>
        <v>0</v>
      </c>
      <c r="M256" s="85">
        <f t="shared" si="39"/>
        <v>-38993</v>
      </c>
    </row>
    <row r="257" spans="1:13" ht="31.5">
      <c r="A257" s="37" t="s">
        <v>47</v>
      </c>
      <c r="B257" s="50" t="s">
        <v>48</v>
      </c>
      <c r="C257" s="8"/>
      <c r="D257" s="63"/>
      <c r="E257" s="106">
        <v>1274210</v>
      </c>
      <c r="F257" s="106">
        <f>SUM(F259:F280)</f>
        <v>0</v>
      </c>
      <c r="G257" s="9">
        <f t="shared" si="37"/>
        <v>1274210</v>
      </c>
      <c r="H257" s="93" t="e">
        <f>H259+H262+H265+#REF!+H270+H273</f>
        <v>#REF!</v>
      </c>
      <c r="I257" s="10" t="e">
        <f>H257/E257*100</f>
        <v>#REF!</v>
      </c>
      <c r="J257" s="11" t="e">
        <f>I257-100</f>
        <v>#REF!</v>
      </c>
      <c r="K257" s="12" t="e">
        <f>E257-H257</f>
        <v>#REF!</v>
      </c>
      <c r="L257" s="83">
        <f t="shared" si="38"/>
        <v>0</v>
      </c>
      <c r="M257" s="85" t="e">
        <f t="shared" si="39"/>
        <v>#REF!</v>
      </c>
    </row>
    <row r="258" spans="1:13" ht="18.75" hidden="1">
      <c r="A258" s="58"/>
      <c r="B258" s="50"/>
      <c r="C258" s="8"/>
      <c r="D258" s="63"/>
      <c r="E258" s="106">
        <v>-1274210</v>
      </c>
      <c r="F258" s="106">
        <f>-F257</f>
        <v>0</v>
      </c>
      <c r="G258" s="9">
        <f t="shared" si="37"/>
        <v>-1274210</v>
      </c>
      <c r="H258" s="93" t="e">
        <f>-H257</f>
        <v>#REF!</v>
      </c>
      <c r="I258" s="10"/>
      <c r="J258" s="11"/>
      <c r="K258" s="12"/>
      <c r="L258" s="83">
        <f t="shared" si="38"/>
        <v>0</v>
      </c>
      <c r="M258" s="85" t="e">
        <f t="shared" si="39"/>
        <v>#REF!</v>
      </c>
    </row>
    <row r="259" spans="1:13" s="36" customFormat="1" ht="19.5">
      <c r="A259" s="39"/>
      <c r="B259" s="42" t="s">
        <v>176</v>
      </c>
      <c r="C259" s="8" t="s">
        <v>177</v>
      </c>
      <c r="D259" s="63"/>
      <c r="E259" s="107">
        <v>112500</v>
      </c>
      <c r="F259" s="107">
        <f>SUM(F261)</f>
        <v>0</v>
      </c>
      <c r="G259" s="13">
        <f t="shared" si="37"/>
        <v>112500</v>
      </c>
      <c r="H259" s="94">
        <f>SUM(H261)</f>
        <v>58553.29</v>
      </c>
      <c r="I259" s="14">
        <f>H259/E259*100</f>
        <v>52.04736888888889</v>
      </c>
      <c r="J259" s="11">
        <f>I259-100</f>
        <v>-47.95263111111111</v>
      </c>
      <c r="K259" s="12">
        <f>E259-H259</f>
        <v>53946.71</v>
      </c>
      <c r="L259" s="83">
        <f t="shared" si="38"/>
        <v>0</v>
      </c>
      <c r="M259" s="85">
        <f t="shared" si="39"/>
        <v>-53946.71</v>
      </c>
    </row>
    <row r="260" spans="1:13" s="36" customFormat="1" ht="19.5" hidden="1">
      <c r="A260" s="39"/>
      <c r="B260" s="42"/>
      <c r="C260" s="8"/>
      <c r="D260" s="63"/>
      <c r="E260" s="107">
        <v>-112500</v>
      </c>
      <c r="F260" s="107">
        <f>-F259</f>
        <v>0</v>
      </c>
      <c r="G260" s="13">
        <f t="shared" si="37"/>
        <v>-112500</v>
      </c>
      <c r="H260" s="94">
        <f>-H259</f>
        <v>-58553.29</v>
      </c>
      <c r="I260" s="14"/>
      <c r="J260" s="11"/>
      <c r="K260" s="12"/>
      <c r="L260" s="83">
        <f t="shared" si="38"/>
        <v>0</v>
      </c>
      <c r="M260" s="85">
        <f t="shared" si="39"/>
        <v>53946.71</v>
      </c>
    </row>
    <row r="261" spans="1:13" s="36" customFormat="1" ht="18.75">
      <c r="A261" s="39"/>
      <c r="B261" s="67" t="s">
        <v>62</v>
      </c>
      <c r="C261" s="71"/>
      <c r="D261" s="72" t="s">
        <v>63</v>
      </c>
      <c r="E261" s="108">
        <v>112500</v>
      </c>
      <c r="F261" s="108"/>
      <c r="G261" s="70">
        <f t="shared" si="37"/>
        <v>112500</v>
      </c>
      <c r="H261" s="95">
        <v>58553.29</v>
      </c>
      <c r="I261" s="15">
        <f>H261/E261*100</f>
        <v>52.04736888888889</v>
      </c>
      <c r="J261" s="11">
        <f>I261-100</f>
        <v>-47.95263111111111</v>
      </c>
      <c r="K261" s="12">
        <f>E261-H261</f>
        <v>53946.71</v>
      </c>
      <c r="L261" s="83">
        <f t="shared" si="38"/>
        <v>0</v>
      </c>
      <c r="M261" s="85">
        <f t="shared" si="39"/>
        <v>-53946.71</v>
      </c>
    </row>
    <row r="262" spans="1:13" s="36" customFormat="1" ht="19.5">
      <c r="A262" s="39"/>
      <c r="B262" s="42" t="s">
        <v>178</v>
      </c>
      <c r="C262" s="8" t="s">
        <v>179</v>
      </c>
      <c r="D262" s="63"/>
      <c r="E262" s="107">
        <v>29000</v>
      </c>
      <c r="F262" s="107">
        <f>SUM(F264)</f>
        <v>0</v>
      </c>
      <c r="G262" s="13">
        <f t="shared" si="37"/>
        <v>29000</v>
      </c>
      <c r="H262" s="94">
        <f>SUM(H264)</f>
        <v>24245.22</v>
      </c>
      <c r="I262" s="14">
        <f>H262/E262*100</f>
        <v>83.60420689655173</v>
      </c>
      <c r="J262" s="11">
        <f>I262-100</f>
        <v>-16.39579310344827</v>
      </c>
      <c r="K262" s="12">
        <f>E262-H262</f>
        <v>4754.779999999999</v>
      </c>
      <c r="L262" s="83">
        <f t="shared" si="38"/>
        <v>0</v>
      </c>
      <c r="M262" s="85">
        <f t="shared" si="39"/>
        <v>-4754.779999999999</v>
      </c>
    </row>
    <row r="263" spans="1:13" s="36" customFormat="1" ht="19.5" hidden="1">
      <c r="A263" s="39"/>
      <c r="B263" s="42"/>
      <c r="C263" s="8"/>
      <c r="D263" s="63"/>
      <c r="E263" s="107">
        <v>-29000</v>
      </c>
      <c r="F263" s="107">
        <f>-F262</f>
        <v>0</v>
      </c>
      <c r="G263" s="13">
        <f t="shared" si="37"/>
        <v>-29000</v>
      </c>
      <c r="H263" s="94">
        <f>-H262</f>
        <v>-24245.22</v>
      </c>
      <c r="I263" s="14"/>
      <c r="J263" s="11"/>
      <c r="K263" s="12"/>
      <c r="L263" s="83">
        <f t="shared" si="38"/>
        <v>0</v>
      </c>
      <c r="M263" s="85">
        <f t="shared" si="39"/>
        <v>4754.779999999999</v>
      </c>
    </row>
    <row r="264" spans="1:13" s="36" customFormat="1" ht="18.75">
      <c r="A264" s="39"/>
      <c r="B264" s="67" t="s">
        <v>62</v>
      </c>
      <c r="C264" s="71"/>
      <c r="D264" s="72" t="s">
        <v>63</v>
      </c>
      <c r="E264" s="108">
        <v>29000</v>
      </c>
      <c r="F264" s="108"/>
      <c r="G264" s="70">
        <f t="shared" si="37"/>
        <v>29000</v>
      </c>
      <c r="H264" s="95">
        <v>24245.22</v>
      </c>
      <c r="I264" s="15">
        <f>H264/E264*100</f>
        <v>83.60420689655173</v>
      </c>
      <c r="J264" s="11">
        <f>I264-100</f>
        <v>-16.39579310344827</v>
      </c>
      <c r="K264" s="12">
        <f>E264-H264</f>
        <v>4754.779999999999</v>
      </c>
      <c r="L264" s="83">
        <f t="shared" si="38"/>
        <v>0</v>
      </c>
      <c r="M264" s="85">
        <f t="shared" si="39"/>
        <v>-4754.779999999999</v>
      </c>
    </row>
    <row r="265" spans="1:13" s="36" customFormat="1" ht="19.5">
      <c r="A265" s="39"/>
      <c r="B265" s="42" t="s">
        <v>181</v>
      </c>
      <c r="C265" s="8" t="s">
        <v>180</v>
      </c>
      <c r="D265" s="63"/>
      <c r="E265" s="107">
        <v>224000</v>
      </c>
      <c r="F265" s="107">
        <f>SUM(F267:F269)</f>
        <v>0</v>
      </c>
      <c r="G265" s="13">
        <f t="shared" si="37"/>
        <v>224000</v>
      </c>
      <c r="H265" s="94">
        <f>SUM(H267:H269)</f>
        <v>194929.16999999998</v>
      </c>
      <c r="I265" s="14">
        <f>H265/E265*100</f>
        <v>87.02195089285713</v>
      </c>
      <c r="J265" s="11">
        <f>I265-100</f>
        <v>-12.978049107142866</v>
      </c>
      <c r="K265" s="12">
        <f>E265-H265</f>
        <v>29070.830000000016</v>
      </c>
      <c r="L265" s="83">
        <f t="shared" si="38"/>
        <v>0</v>
      </c>
      <c r="M265" s="85">
        <f t="shared" si="39"/>
        <v>-29070.830000000016</v>
      </c>
    </row>
    <row r="266" spans="1:13" s="36" customFormat="1" ht="19.5" hidden="1">
      <c r="A266" s="39"/>
      <c r="B266" s="42"/>
      <c r="C266" s="8"/>
      <c r="D266" s="63"/>
      <c r="E266" s="107">
        <v>-224000</v>
      </c>
      <c r="F266" s="107">
        <f>-F265</f>
        <v>0</v>
      </c>
      <c r="G266" s="13">
        <f t="shared" si="37"/>
        <v>-224000</v>
      </c>
      <c r="H266" s="94">
        <f>-H265</f>
        <v>-194929.16999999998</v>
      </c>
      <c r="I266" s="14"/>
      <c r="J266" s="11"/>
      <c r="K266" s="12"/>
      <c r="L266" s="83">
        <f t="shared" si="38"/>
        <v>0</v>
      </c>
      <c r="M266" s="85">
        <f t="shared" si="39"/>
        <v>29070.830000000016</v>
      </c>
    </row>
    <row r="267" spans="1:13" s="36" customFormat="1" ht="18.75">
      <c r="A267" s="39"/>
      <c r="B267" s="67" t="s">
        <v>118</v>
      </c>
      <c r="C267" s="71"/>
      <c r="D267" s="72" t="s">
        <v>120</v>
      </c>
      <c r="E267" s="108">
        <v>155000</v>
      </c>
      <c r="F267" s="108"/>
      <c r="G267" s="70">
        <f t="shared" si="37"/>
        <v>155000</v>
      </c>
      <c r="H267" s="95">
        <v>149380.93</v>
      </c>
      <c r="I267" s="15">
        <f>H267/E267*100</f>
        <v>96.37479354838709</v>
      </c>
      <c r="J267" s="11">
        <f>I267-100</f>
        <v>-3.625206451612911</v>
      </c>
      <c r="K267" s="12">
        <f>E267-H267</f>
        <v>5619.070000000007</v>
      </c>
      <c r="L267" s="83">
        <f t="shared" si="38"/>
        <v>0</v>
      </c>
      <c r="M267" s="85">
        <f t="shared" si="39"/>
        <v>-5619.070000000007</v>
      </c>
    </row>
    <row r="268" spans="1:13" s="36" customFormat="1" ht="18.75">
      <c r="A268" s="39"/>
      <c r="B268" s="67" t="s">
        <v>60</v>
      </c>
      <c r="C268" s="71"/>
      <c r="D268" s="72" t="s">
        <v>61</v>
      </c>
      <c r="E268" s="108">
        <v>22000</v>
      </c>
      <c r="F268" s="108"/>
      <c r="G268" s="70">
        <f t="shared" si="37"/>
        <v>22000</v>
      </c>
      <c r="H268" s="95">
        <v>16380.1</v>
      </c>
      <c r="I268" s="15">
        <f>H268/E268*100</f>
        <v>74.455</v>
      </c>
      <c r="J268" s="11">
        <f>I268-100</f>
        <v>-25.545</v>
      </c>
      <c r="K268" s="12">
        <f>E268-H268</f>
        <v>5619.9</v>
      </c>
      <c r="L268" s="83">
        <f t="shared" si="38"/>
        <v>0</v>
      </c>
      <c r="M268" s="85">
        <f t="shared" si="39"/>
        <v>-5619.9</v>
      </c>
    </row>
    <row r="269" spans="1:13" s="52" customFormat="1" ht="18.75">
      <c r="A269" s="39"/>
      <c r="B269" s="67" t="s">
        <v>62</v>
      </c>
      <c r="C269" s="71"/>
      <c r="D269" s="72" t="s">
        <v>63</v>
      </c>
      <c r="E269" s="108">
        <v>47000</v>
      </c>
      <c r="F269" s="108"/>
      <c r="G269" s="70">
        <f t="shared" si="37"/>
        <v>47000</v>
      </c>
      <c r="H269" s="95">
        <v>29168.14</v>
      </c>
      <c r="I269" s="15">
        <f>H269/E269*100</f>
        <v>62.05987234042553</v>
      </c>
      <c r="J269" s="11">
        <f>I269-100</f>
        <v>-37.94012765957447</v>
      </c>
      <c r="K269" s="12">
        <f>E269-H269</f>
        <v>17831.86</v>
      </c>
      <c r="L269" s="83">
        <f t="shared" si="38"/>
        <v>0</v>
      </c>
      <c r="M269" s="85">
        <f t="shared" si="39"/>
        <v>-17831.86</v>
      </c>
    </row>
    <row r="270" spans="1:13" ht="47.25">
      <c r="A270" s="39"/>
      <c r="B270" s="42" t="s">
        <v>182</v>
      </c>
      <c r="C270" s="8" t="s">
        <v>183</v>
      </c>
      <c r="D270" s="63"/>
      <c r="E270" s="107">
        <v>5950</v>
      </c>
      <c r="F270" s="107">
        <f>SUM(F272)</f>
        <v>0</v>
      </c>
      <c r="G270" s="13">
        <f t="shared" si="37"/>
        <v>5950</v>
      </c>
      <c r="H270" s="94">
        <f>SUM(H272)</f>
        <v>3215.63</v>
      </c>
      <c r="I270" s="14">
        <f>H270/E270*100</f>
        <v>54.044201680672266</v>
      </c>
      <c r="J270" s="11">
        <f>I270-100</f>
        <v>-45.955798319327734</v>
      </c>
      <c r="K270" s="12">
        <f>E270-H270</f>
        <v>2734.37</v>
      </c>
      <c r="L270" s="83">
        <f t="shared" si="38"/>
        <v>0</v>
      </c>
      <c r="M270" s="85">
        <f t="shared" si="39"/>
        <v>-2734.37</v>
      </c>
    </row>
    <row r="271" spans="1:13" ht="19.5" hidden="1">
      <c r="A271" s="39"/>
      <c r="B271" s="42"/>
      <c r="C271" s="8"/>
      <c r="D271" s="63"/>
      <c r="E271" s="107">
        <v>-5950</v>
      </c>
      <c r="F271" s="107">
        <f>-F270</f>
        <v>0</v>
      </c>
      <c r="G271" s="13">
        <f t="shared" si="37"/>
        <v>-5950</v>
      </c>
      <c r="H271" s="94">
        <f>-H270</f>
        <v>-3215.63</v>
      </c>
      <c r="I271" s="14"/>
      <c r="J271" s="11"/>
      <c r="K271" s="12"/>
      <c r="L271" s="83">
        <f t="shared" si="38"/>
        <v>0</v>
      </c>
      <c r="M271" s="85">
        <f t="shared" si="39"/>
        <v>2734.37</v>
      </c>
    </row>
    <row r="272" spans="1:13" s="36" customFormat="1" ht="18.75">
      <c r="A272" s="39"/>
      <c r="B272" s="67" t="s">
        <v>67</v>
      </c>
      <c r="C272" s="71"/>
      <c r="D272" s="72" t="s">
        <v>68</v>
      </c>
      <c r="E272" s="108">
        <v>5950</v>
      </c>
      <c r="F272" s="108"/>
      <c r="G272" s="70">
        <f t="shared" si="37"/>
        <v>5950</v>
      </c>
      <c r="H272" s="95">
        <v>3215.63</v>
      </c>
      <c r="I272" s="15">
        <f>H272/E272*100</f>
        <v>54.044201680672266</v>
      </c>
      <c r="J272" s="11">
        <f>I272-100</f>
        <v>-45.955798319327734</v>
      </c>
      <c r="K272" s="12">
        <f>E272-H272</f>
        <v>2734.37</v>
      </c>
      <c r="L272" s="83">
        <f aca="true" t="shared" si="40" ref="L272:L309">G272-E272</f>
        <v>0</v>
      </c>
      <c r="M272" s="85">
        <f t="shared" si="39"/>
        <v>-2734.37</v>
      </c>
    </row>
    <row r="273" spans="1:13" s="36" customFormat="1" ht="19.5">
      <c r="A273" s="39"/>
      <c r="B273" s="42" t="s">
        <v>9</v>
      </c>
      <c r="C273" s="8" t="s">
        <v>49</v>
      </c>
      <c r="D273" s="63"/>
      <c r="E273" s="107">
        <v>902760</v>
      </c>
      <c r="F273" s="107">
        <f>SUM(F275:F280)</f>
        <v>0</v>
      </c>
      <c r="G273" s="13">
        <f t="shared" si="37"/>
        <v>902760</v>
      </c>
      <c r="H273" s="94">
        <f>SUM(H275:H280)</f>
        <v>214797.76</v>
      </c>
      <c r="I273" s="14">
        <f>H273/E273*100</f>
        <v>23.793451194115825</v>
      </c>
      <c r="J273" s="11">
        <f>I273-100</f>
        <v>-76.20654880588418</v>
      </c>
      <c r="K273" s="12">
        <f>E273-H273</f>
        <v>687962.24</v>
      </c>
      <c r="L273" s="83">
        <f t="shared" si="40"/>
        <v>0</v>
      </c>
      <c r="M273" s="85">
        <f aca="true" t="shared" si="41" ref="M273:M309">H273-G273</f>
        <v>-687962.24</v>
      </c>
    </row>
    <row r="274" spans="1:13" s="36" customFormat="1" ht="19.5" hidden="1">
      <c r="A274" s="39"/>
      <c r="B274" s="42"/>
      <c r="C274" s="8"/>
      <c r="D274" s="63"/>
      <c r="E274" s="107">
        <v>-902760</v>
      </c>
      <c r="F274" s="107">
        <f>-F273</f>
        <v>0</v>
      </c>
      <c r="G274" s="13">
        <f t="shared" si="37"/>
        <v>-902760</v>
      </c>
      <c r="H274" s="94">
        <f>-H273</f>
        <v>-214797.76</v>
      </c>
      <c r="I274" s="14"/>
      <c r="J274" s="11"/>
      <c r="K274" s="12"/>
      <c r="L274" s="83">
        <f t="shared" si="40"/>
        <v>0</v>
      </c>
      <c r="M274" s="85">
        <f t="shared" si="41"/>
        <v>687962.24</v>
      </c>
    </row>
    <row r="275" spans="1:13" s="36" customFormat="1" ht="18.75">
      <c r="A275" s="39"/>
      <c r="B275" s="67" t="s">
        <v>71</v>
      </c>
      <c r="C275" s="71"/>
      <c r="D275" s="72" t="s">
        <v>72</v>
      </c>
      <c r="E275" s="108">
        <v>28000</v>
      </c>
      <c r="F275" s="108"/>
      <c r="G275" s="70">
        <f t="shared" si="37"/>
        <v>28000</v>
      </c>
      <c r="H275" s="95">
        <v>24950.58</v>
      </c>
      <c r="I275" s="15">
        <f aca="true" t="shared" si="42" ref="I275:I281">H275/E275*100</f>
        <v>89.10921428571429</v>
      </c>
      <c r="J275" s="11">
        <f aca="true" t="shared" si="43" ref="J275:J281">I275-100</f>
        <v>-10.890785714285713</v>
      </c>
      <c r="K275" s="12">
        <f aca="true" t="shared" si="44" ref="K275:K281">E275-H275</f>
        <v>3049.4199999999983</v>
      </c>
      <c r="L275" s="83">
        <f t="shared" si="40"/>
        <v>0</v>
      </c>
      <c r="M275" s="85">
        <f t="shared" si="41"/>
        <v>-3049.4199999999983</v>
      </c>
    </row>
    <row r="276" spans="1:13" s="36" customFormat="1" ht="18.75">
      <c r="A276" s="39"/>
      <c r="B276" s="67" t="s">
        <v>62</v>
      </c>
      <c r="C276" s="71"/>
      <c r="D276" s="72" t="s">
        <v>63</v>
      </c>
      <c r="E276" s="108">
        <v>345460</v>
      </c>
      <c r="F276" s="108"/>
      <c r="G276" s="70">
        <f aca="true" t="shared" si="45" ref="G276:G308">E276+F276</f>
        <v>345460</v>
      </c>
      <c r="H276" s="95">
        <v>131442.56</v>
      </c>
      <c r="I276" s="15">
        <f t="shared" si="42"/>
        <v>38.04856133850518</v>
      </c>
      <c r="J276" s="11">
        <f t="shared" si="43"/>
        <v>-61.95143866149482</v>
      </c>
      <c r="K276" s="12">
        <f t="shared" si="44"/>
        <v>214017.44</v>
      </c>
      <c r="L276" s="83">
        <f t="shared" si="40"/>
        <v>0</v>
      </c>
      <c r="M276" s="85">
        <f t="shared" si="41"/>
        <v>-214017.44</v>
      </c>
    </row>
    <row r="277" spans="1:13" ht="31.5">
      <c r="A277" s="39"/>
      <c r="B277" s="67" t="s">
        <v>184</v>
      </c>
      <c r="C277" s="71"/>
      <c r="D277" s="72" t="s">
        <v>80</v>
      </c>
      <c r="E277" s="108">
        <v>7000</v>
      </c>
      <c r="F277" s="108"/>
      <c r="G277" s="70">
        <f t="shared" si="45"/>
        <v>7000</v>
      </c>
      <c r="H277" s="95">
        <v>6371.76</v>
      </c>
      <c r="I277" s="15">
        <f t="shared" si="42"/>
        <v>91.02514285714285</v>
      </c>
      <c r="J277" s="11">
        <f t="shared" si="43"/>
        <v>-8.974857142857147</v>
      </c>
      <c r="K277" s="12">
        <f t="shared" si="44"/>
        <v>628.2399999999998</v>
      </c>
      <c r="L277" s="83">
        <f t="shared" si="40"/>
        <v>0</v>
      </c>
      <c r="M277" s="85">
        <f t="shared" si="41"/>
        <v>-628.2399999999998</v>
      </c>
    </row>
    <row r="278" spans="1:13" ht="18.75">
      <c r="A278" s="39"/>
      <c r="B278" s="67" t="s">
        <v>122</v>
      </c>
      <c r="C278" s="71"/>
      <c r="D278" s="72" t="s">
        <v>68</v>
      </c>
      <c r="E278" s="108">
        <v>75000</v>
      </c>
      <c r="F278" s="108"/>
      <c r="G278" s="70">
        <f t="shared" si="45"/>
        <v>75000</v>
      </c>
      <c r="H278" s="95">
        <v>38749.56</v>
      </c>
      <c r="I278" s="15">
        <f t="shared" si="42"/>
        <v>51.666079999999994</v>
      </c>
      <c r="J278" s="11">
        <f t="shared" si="43"/>
        <v>-48.333920000000006</v>
      </c>
      <c r="K278" s="12">
        <f t="shared" si="44"/>
        <v>36250.44</v>
      </c>
      <c r="L278" s="83">
        <f t="shared" si="40"/>
        <v>0</v>
      </c>
      <c r="M278" s="85">
        <f t="shared" si="41"/>
        <v>-36250.44</v>
      </c>
    </row>
    <row r="279" spans="1:13" ht="18.75">
      <c r="A279" s="39"/>
      <c r="B279" s="67" t="s">
        <v>35</v>
      </c>
      <c r="C279" s="71"/>
      <c r="D279" s="72" t="s">
        <v>212</v>
      </c>
      <c r="E279" s="108">
        <v>300</v>
      </c>
      <c r="F279" s="108"/>
      <c r="G279" s="70">
        <f t="shared" si="45"/>
        <v>300</v>
      </c>
      <c r="H279" s="95">
        <v>283.3</v>
      </c>
      <c r="I279" s="15">
        <f t="shared" si="42"/>
        <v>94.43333333333334</v>
      </c>
      <c r="J279" s="11">
        <f t="shared" si="43"/>
        <v>-5.566666666666663</v>
      </c>
      <c r="K279" s="12">
        <f t="shared" si="44"/>
        <v>16.69999999999999</v>
      </c>
      <c r="L279" s="83">
        <f t="shared" si="40"/>
        <v>0</v>
      </c>
      <c r="M279" s="85">
        <f t="shared" si="41"/>
        <v>-16.69999999999999</v>
      </c>
    </row>
    <row r="280" spans="1:13" s="44" customFormat="1" ht="18.75">
      <c r="A280" s="43"/>
      <c r="B280" s="67" t="s">
        <v>64</v>
      </c>
      <c r="C280" s="71"/>
      <c r="D280" s="72" t="s">
        <v>65</v>
      </c>
      <c r="E280" s="108">
        <v>447000</v>
      </c>
      <c r="F280" s="108"/>
      <c r="G280" s="70">
        <f t="shared" si="45"/>
        <v>447000</v>
      </c>
      <c r="H280" s="95">
        <v>13000</v>
      </c>
      <c r="I280" s="15">
        <f t="shared" si="42"/>
        <v>2.9082774049217</v>
      </c>
      <c r="J280" s="11">
        <f t="shared" si="43"/>
        <v>-97.0917225950783</v>
      </c>
      <c r="K280" s="12">
        <f t="shared" si="44"/>
        <v>434000</v>
      </c>
      <c r="L280" s="83">
        <f t="shared" si="40"/>
        <v>0</v>
      </c>
      <c r="M280" s="85">
        <f t="shared" si="41"/>
        <v>-434000</v>
      </c>
    </row>
    <row r="281" spans="1:13" ht="31.5">
      <c r="A281" s="45" t="s">
        <v>185</v>
      </c>
      <c r="B281" s="51" t="s">
        <v>186</v>
      </c>
      <c r="C281" s="16"/>
      <c r="D281" s="65"/>
      <c r="E281" s="109">
        <v>910500</v>
      </c>
      <c r="F281" s="109">
        <f>SUM(F283:F292)</f>
        <v>0</v>
      </c>
      <c r="G281" s="47">
        <f t="shared" si="45"/>
        <v>910500</v>
      </c>
      <c r="H281" s="96">
        <f>H283+H286+H289</f>
        <v>683415.4</v>
      </c>
      <c r="I281" s="48">
        <f t="shared" si="42"/>
        <v>75.0593520043932</v>
      </c>
      <c r="J281" s="17">
        <f t="shared" si="43"/>
        <v>-24.940647995606795</v>
      </c>
      <c r="K281" s="12">
        <f t="shared" si="44"/>
        <v>227084.59999999998</v>
      </c>
      <c r="L281" s="83">
        <f t="shared" si="40"/>
        <v>0</v>
      </c>
      <c r="M281" s="85">
        <f t="shared" si="41"/>
        <v>-227084.59999999998</v>
      </c>
    </row>
    <row r="282" spans="1:13" ht="18.75" hidden="1">
      <c r="A282" s="58"/>
      <c r="B282" s="51"/>
      <c r="C282" s="16"/>
      <c r="D282" s="65"/>
      <c r="E282" s="109">
        <v>-910500</v>
      </c>
      <c r="F282" s="109">
        <f>-F281</f>
        <v>0</v>
      </c>
      <c r="G282" s="47">
        <f t="shared" si="45"/>
        <v>-910500</v>
      </c>
      <c r="H282" s="96">
        <f>-H281</f>
        <v>-683415.4</v>
      </c>
      <c r="I282" s="48"/>
      <c r="J282" s="17"/>
      <c r="K282" s="12"/>
      <c r="L282" s="83">
        <f t="shared" si="40"/>
        <v>0</v>
      </c>
      <c r="M282" s="85">
        <f t="shared" si="41"/>
        <v>227084.59999999998</v>
      </c>
    </row>
    <row r="283" spans="1:13" s="36" customFormat="1" ht="19.5">
      <c r="A283" s="39"/>
      <c r="B283" s="42" t="s">
        <v>187</v>
      </c>
      <c r="C283" s="8" t="s">
        <v>188</v>
      </c>
      <c r="D283" s="63"/>
      <c r="E283" s="107">
        <v>591500</v>
      </c>
      <c r="F283" s="107">
        <f>SUM(F285)</f>
        <v>0</v>
      </c>
      <c r="G283" s="13">
        <f t="shared" si="45"/>
        <v>591500</v>
      </c>
      <c r="H283" s="94">
        <f>SUM(H285)</f>
        <v>438750</v>
      </c>
      <c r="I283" s="14">
        <f>H283/E283*100</f>
        <v>74.17582417582418</v>
      </c>
      <c r="J283" s="11">
        <f>I283-100</f>
        <v>-25.824175824175825</v>
      </c>
      <c r="K283" s="12">
        <f>E283-H283</f>
        <v>152750</v>
      </c>
      <c r="L283" s="83">
        <f t="shared" si="40"/>
        <v>0</v>
      </c>
      <c r="M283" s="85">
        <f t="shared" si="41"/>
        <v>-152750</v>
      </c>
    </row>
    <row r="284" spans="1:13" s="36" customFormat="1" ht="19.5" hidden="1">
      <c r="A284" s="39"/>
      <c r="B284" s="42"/>
      <c r="C284" s="8"/>
      <c r="D284" s="63"/>
      <c r="E284" s="107">
        <v>-591500</v>
      </c>
      <c r="F284" s="107">
        <f>-F283</f>
        <v>0</v>
      </c>
      <c r="G284" s="13">
        <f t="shared" si="45"/>
        <v>-591500</v>
      </c>
      <c r="H284" s="94">
        <f>-H283</f>
        <v>-438750</v>
      </c>
      <c r="I284" s="14"/>
      <c r="J284" s="11"/>
      <c r="K284" s="12"/>
      <c r="L284" s="83">
        <f t="shared" si="40"/>
        <v>0</v>
      </c>
      <c r="M284" s="85">
        <f t="shared" si="41"/>
        <v>152750</v>
      </c>
    </row>
    <row r="285" spans="1:13" ht="31.5">
      <c r="A285" s="39"/>
      <c r="B285" s="67" t="s">
        <v>189</v>
      </c>
      <c r="C285" s="71"/>
      <c r="D285" s="72" t="s">
        <v>190</v>
      </c>
      <c r="E285" s="108">
        <v>591500</v>
      </c>
      <c r="F285" s="108"/>
      <c r="G285" s="70">
        <f t="shared" si="45"/>
        <v>591500</v>
      </c>
      <c r="H285" s="95">
        <v>438750</v>
      </c>
      <c r="I285" s="15">
        <f>H285/E285*100</f>
        <v>74.17582417582418</v>
      </c>
      <c r="J285" s="11">
        <f>I285-100</f>
        <v>-25.824175824175825</v>
      </c>
      <c r="K285" s="12">
        <f>E285-H285</f>
        <v>152750</v>
      </c>
      <c r="L285" s="83">
        <f t="shared" si="40"/>
        <v>0</v>
      </c>
      <c r="M285" s="85">
        <f t="shared" si="41"/>
        <v>-152750</v>
      </c>
    </row>
    <row r="286" spans="1:13" ht="19.5">
      <c r="A286" s="39"/>
      <c r="B286" s="42" t="s">
        <v>191</v>
      </c>
      <c r="C286" s="8" t="s">
        <v>192</v>
      </c>
      <c r="D286" s="63"/>
      <c r="E286" s="107">
        <v>285000</v>
      </c>
      <c r="F286" s="107">
        <f>SUM(F288)</f>
        <v>0</v>
      </c>
      <c r="G286" s="13">
        <f t="shared" si="45"/>
        <v>285000</v>
      </c>
      <c r="H286" s="94">
        <f>SUM(H288)</f>
        <v>218750</v>
      </c>
      <c r="I286" s="14">
        <f>H286/E286*100</f>
        <v>76.75438596491229</v>
      </c>
      <c r="J286" s="11">
        <f>I286-100</f>
        <v>-23.245614035087712</v>
      </c>
      <c r="K286" s="12">
        <f>E286-H286</f>
        <v>66250</v>
      </c>
      <c r="L286" s="83">
        <f t="shared" si="40"/>
        <v>0</v>
      </c>
      <c r="M286" s="85">
        <f t="shared" si="41"/>
        <v>-66250</v>
      </c>
    </row>
    <row r="287" spans="1:13" ht="19.5" hidden="1">
      <c r="A287" s="39"/>
      <c r="B287" s="42"/>
      <c r="C287" s="8"/>
      <c r="D287" s="63"/>
      <c r="E287" s="107">
        <v>-285000</v>
      </c>
      <c r="F287" s="107">
        <f>-F286</f>
        <v>0</v>
      </c>
      <c r="G287" s="13">
        <f t="shared" si="45"/>
        <v>-285000</v>
      </c>
      <c r="H287" s="94">
        <f>-H286</f>
        <v>-218750</v>
      </c>
      <c r="I287" s="14"/>
      <c r="J287" s="11"/>
      <c r="K287" s="12"/>
      <c r="L287" s="83">
        <f t="shared" si="40"/>
        <v>0</v>
      </c>
      <c r="M287" s="85">
        <f t="shared" si="41"/>
        <v>66250</v>
      </c>
    </row>
    <row r="288" spans="1:13" ht="31.5">
      <c r="A288" s="39"/>
      <c r="B288" s="67" t="s">
        <v>189</v>
      </c>
      <c r="C288" s="71"/>
      <c r="D288" s="72" t="s">
        <v>190</v>
      </c>
      <c r="E288" s="108">
        <v>285000</v>
      </c>
      <c r="F288" s="108"/>
      <c r="G288" s="70">
        <f t="shared" si="45"/>
        <v>285000</v>
      </c>
      <c r="H288" s="95">
        <v>218750</v>
      </c>
      <c r="I288" s="15">
        <f>H288/E288*100</f>
        <v>76.75438596491229</v>
      </c>
      <c r="J288" s="11">
        <f>I288-100</f>
        <v>-23.245614035087712</v>
      </c>
      <c r="K288" s="12">
        <f>E288-H288</f>
        <v>66250</v>
      </c>
      <c r="L288" s="83">
        <f t="shared" si="40"/>
        <v>0</v>
      </c>
      <c r="M288" s="85">
        <f t="shared" si="41"/>
        <v>-66250</v>
      </c>
    </row>
    <row r="289" spans="1:13" ht="19.5">
      <c r="A289" s="39"/>
      <c r="B289" s="42" t="s">
        <v>193</v>
      </c>
      <c r="C289" s="8" t="s">
        <v>194</v>
      </c>
      <c r="D289" s="63"/>
      <c r="E289" s="107">
        <v>34000</v>
      </c>
      <c r="F289" s="107">
        <f>SUM(F291:F292)</f>
        <v>0</v>
      </c>
      <c r="G289" s="13">
        <f t="shared" si="45"/>
        <v>34000</v>
      </c>
      <c r="H289" s="94">
        <f>SUM(H291:H292)</f>
        <v>25915.4</v>
      </c>
      <c r="I289" s="14">
        <f>H289/E289*100</f>
        <v>76.22176470588235</v>
      </c>
      <c r="J289" s="11">
        <f>I289-100</f>
        <v>-23.77823529411765</v>
      </c>
      <c r="K289" s="12">
        <f>E289-H289</f>
        <v>8084.5999999999985</v>
      </c>
      <c r="L289" s="83">
        <f t="shared" si="40"/>
        <v>0</v>
      </c>
      <c r="M289" s="85">
        <f t="shared" si="41"/>
        <v>-8084.5999999999985</v>
      </c>
    </row>
    <row r="290" spans="1:13" ht="19.5" hidden="1">
      <c r="A290" s="39"/>
      <c r="B290" s="42"/>
      <c r="C290" s="8"/>
      <c r="D290" s="63"/>
      <c r="E290" s="107">
        <v>-34000</v>
      </c>
      <c r="F290" s="107">
        <f>-F289</f>
        <v>0</v>
      </c>
      <c r="G290" s="13">
        <f t="shared" si="45"/>
        <v>-34000</v>
      </c>
      <c r="H290" s="94">
        <f>-H289</f>
        <v>-25915.4</v>
      </c>
      <c r="I290" s="14"/>
      <c r="J290" s="11"/>
      <c r="K290" s="12"/>
      <c r="L290" s="83">
        <f t="shared" si="40"/>
        <v>0</v>
      </c>
      <c r="M290" s="85">
        <f t="shared" si="41"/>
        <v>8084.5999999999985</v>
      </c>
    </row>
    <row r="291" spans="1:13" ht="78.75">
      <c r="A291" s="39"/>
      <c r="B291" s="67" t="s">
        <v>195</v>
      </c>
      <c r="C291" s="71"/>
      <c r="D291" s="72" t="s">
        <v>196</v>
      </c>
      <c r="E291" s="108">
        <v>24000</v>
      </c>
      <c r="F291" s="108"/>
      <c r="G291" s="70">
        <f t="shared" si="45"/>
        <v>24000</v>
      </c>
      <c r="H291" s="95">
        <v>24000</v>
      </c>
      <c r="I291" s="15">
        <f>H291/E291*100</f>
        <v>100</v>
      </c>
      <c r="J291" s="11">
        <f>I291-100</f>
        <v>0</v>
      </c>
      <c r="K291" s="12">
        <f>E291-H291</f>
        <v>0</v>
      </c>
      <c r="L291" s="83">
        <f t="shared" si="40"/>
        <v>0</v>
      </c>
      <c r="M291" s="85">
        <f t="shared" si="41"/>
        <v>0</v>
      </c>
    </row>
    <row r="292" spans="1:13" ht="31.5">
      <c r="A292" s="39"/>
      <c r="B292" s="67" t="s">
        <v>184</v>
      </c>
      <c r="C292" s="71"/>
      <c r="D292" s="72" t="s">
        <v>80</v>
      </c>
      <c r="E292" s="108">
        <v>10000</v>
      </c>
      <c r="F292" s="108"/>
      <c r="G292" s="70">
        <f t="shared" si="45"/>
        <v>10000</v>
      </c>
      <c r="H292" s="95">
        <v>1915.4</v>
      </c>
      <c r="I292" s="15">
        <f>H292/E292*100</f>
        <v>19.154</v>
      </c>
      <c r="J292" s="11">
        <f>I292-100</f>
        <v>-80.846</v>
      </c>
      <c r="K292" s="12">
        <f>E292-H292</f>
        <v>8084.6</v>
      </c>
      <c r="L292" s="83">
        <f t="shared" si="40"/>
        <v>0</v>
      </c>
      <c r="M292" s="85">
        <f t="shared" si="41"/>
        <v>-8084.6</v>
      </c>
    </row>
    <row r="293" spans="1:13" ht="18.75">
      <c r="A293" s="37" t="s">
        <v>197</v>
      </c>
      <c r="B293" s="50" t="s">
        <v>198</v>
      </c>
      <c r="C293" s="8"/>
      <c r="D293" s="63"/>
      <c r="E293" s="106">
        <v>1448740</v>
      </c>
      <c r="F293" s="106">
        <f>F295+F301</f>
        <v>0</v>
      </c>
      <c r="G293" s="9">
        <f t="shared" si="45"/>
        <v>1448740</v>
      </c>
      <c r="H293" s="93">
        <f>H295+H301</f>
        <v>114474.34999999999</v>
      </c>
      <c r="I293" s="10">
        <f>H293/E293*100</f>
        <v>7.901649019147674</v>
      </c>
      <c r="J293" s="11">
        <f>I293-100</f>
        <v>-92.09835098085233</v>
      </c>
      <c r="K293" s="12">
        <f>E293-H293</f>
        <v>1334265.65</v>
      </c>
      <c r="L293" s="83">
        <f t="shared" si="40"/>
        <v>0</v>
      </c>
      <c r="M293" s="85">
        <f t="shared" si="41"/>
        <v>-1334265.65</v>
      </c>
    </row>
    <row r="294" spans="1:13" ht="18.75" hidden="1">
      <c r="A294" s="58"/>
      <c r="B294" s="50"/>
      <c r="C294" s="8"/>
      <c r="D294" s="63"/>
      <c r="E294" s="106">
        <v>-1448740</v>
      </c>
      <c r="F294" s="106">
        <f>-F293</f>
        <v>0</v>
      </c>
      <c r="G294" s="9">
        <f t="shared" si="45"/>
        <v>-1448740</v>
      </c>
      <c r="H294" s="93">
        <f>-H293</f>
        <v>-114474.34999999999</v>
      </c>
      <c r="I294" s="10"/>
      <c r="J294" s="11"/>
      <c r="K294" s="12"/>
      <c r="L294" s="83">
        <f t="shared" si="40"/>
        <v>0</v>
      </c>
      <c r="M294" s="85">
        <f t="shared" si="41"/>
        <v>1334265.65</v>
      </c>
    </row>
    <row r="295" spans="1:13" s="36" customFormat="1" ht="19.5">
      <c r="A295" s="39"/>
      <c r="B295" s="42" t="s">
        <v>199</v>
      </c>
      <c r="C295" s="8" t="s">
        <v>200</v>
      </c>
      <c r="D295" s="63"/>
      <c r="E295" s="107">
        <v>1304240</v>
      </c>
      <c r="F295" s="107">
        <f>SUM(F297:F300)</f>
        <v>0</v>
      </c>
      <c r="G295" s="13">
        <f t="shared" si="45"/>
        <v>1304240</v>
      </c>
      <c r="H295" s="94">
        <f>SUM(H297:H300)</f>
        <v>19673.66</v>
      </c>
      <c r="I295" s="14">
        <f>H295/E295*100</f>
        <v>1.5084386309268232</v>
      </c>
      <c r="J295" s="11">
        <f>I295-100</f>
        <v>-98.49156136907318</v>
      </c>
      <c r="K295" s="12">
        <f>E295-H295</f>
        <v>1284566.34</v>
      </c>
      <c r="L295" s="83">
        <f t="shared" si="40"/>
        <v>0</v>
      </c>
      <c r="M295" s="85">
        <f t="shared" si="41"/>
        <v>-1284566.34</v>
      </c>
    </row>
    <row r="296" spans="1:13" s="36" customFormat="1" ht="19.5" hidden="1">
      <c r="A296" s="39"/>
      <c r="B296" s="42"/>
      <c r="C296" s="8"/>
      <c r="D296" s="63"/>
      <c r="E296" s="107">
        <v>-1304240</v>
      </c>
      <c r="F296" s="107">
        <f>-F295</f>
        <v>0</v>
      </c>
      <c r="G296" s="13">
        <f t="shared" si="45"/>
        <v>-1304240</v>
      </c>
      <c r="H296" s="94">
        <f>-H295</f>
        <v>-19673.66</v>
      </c>
      <c r="I296" s="14"/>
      <c r="J296" s="11"/>
      <c r="K296" s="12"/>
      <c r="L296" s="83">
        <f t="shared" si="40"/>
        <v>0</v>
      </c>
      <c r="M296" s="85">
        <f t="shared" si="41"/>
        <v>1284566.34</v>
      </c>
    </row>
    <row r="297" spans="1:13" s="36" customFormat="1" ht="18.75">
      <c r="A297" s="39"/>
      <c r="B297" s="67" t="s">
        <v>71</v>
      </c>
      <c r="C297" s="71"/>
      <c r="D297" s="72" t="s">
        <v>72</v>
      </c>
      <c r="E297" s="108">
        <v>20000</v>
      </c>
      <c r="F297" s="108"/>
      <c r="G297" s="70">
        <f t="shared" si="45"/>
        <v>20000</v>
      </c>
      <c r="H297" s="95">
        <v>7734.66</v>
      </c>
      <c r="I297" s="15">
        <f>H297/E297*100</f>
        <v>38.6733</v>
      </c>
      <c r="J297" s="11">
        <f>I297-100</f>
        <v>-61.3267</v>
      </c>
      <c r="K297" s="12">
        <f>E297-H297</f>
        <v>12265.34</v>
      </c>
      <c r="L297" s="83">
        <f t="shared" si="40"/>
        <v>0</v>
      </c>
      <c r="M297" s="85">
        <f t="shared" si="41"/>
        <v>-12265.34</v>
      </c>
    </row>
    <row r="298" spans="1:13" s="36" customFormat="1" ht="18.75">
      <c r="A298" s="39"/>
      <c r="B298" s="67" t="s">
        <v>118</v>
      </c>
      <c r="C298" s="71"/>
      <c r="D298" s="72" t="s">
        <v>120</v>
      </c>
      <c r="E298" s="108">
        <v>8200</v>
      </c>
      <c r="F298" s="108"/>
      <c r="G298" s="70">
        <f t="shared" si="45"/>
        <v>8200</v>
      </c>
      <c r="H298" s="95">
        <v>5965.68</v>
      </c>
      <c r="I298" s="15">
        <f>H298/E298*100</f>
        <v>72.75219512195122</v>
      </c>
      <c r="J298" s="11">
        <f>I298-100</f>
        <v>-27.247804878048782</v>
      </c>
      <c r="K298" s="12">
        <f>E298-H298</f>
        <v>2234.3199999999997</v>
      </c>
      <c r="L298" s="83">
        <f t="shared" si="40"/>
        <v>0</v>
      </c>
      <c r="M298" s="85">
        <f t="shared" si="41"/>
        <v>-2234.3199999999997</v>
      </c>
    </row>
    <row r="299" spans="1:13" s="36" customFormat="1" ht="18.75">
      <c r="A299" s="39"/>
      <c r="B299" s="67" t="s">
        <v>62</v>
      </c>
      <c r="C299" s="71"/>
      <c r="D299" s="72" t="s">
        <v>63</v>
      </c>
      <c r="E299" s="108">
        <v>20000</v>
      </c>
      <c r="F299" s="108"/>
      <c r="G299" s="70">
        <f t="shared" si="45"/>
        <v>20000</v>
      </c>
      <c r="H299" s="95">
        <v>5973.32</v>
      </c>
      <c r="I299" s="15">
        <f>H299/E299*100</f>
        <v>29.8666</v>
      </c>
      <c r="J299" s="11">
        <f>I299-100</f>
        <v>-70.1334</v>
      </c>
      <c r="K299" s="12">
        <f>E299-H299</f>
        <v>14026.68</v>
      </c>
      <c r="L299" s="83">
        <f t="shared" si="40"/>
        <v>0</v>
      </c>
      <c r="M299" s="85">
        <f t="shared" si="41"/>
        <v>-14026.68</v>
      </c>
    </row>
    <row r="300" spans="1:14" s="36" customFormat="1" ht="18.75">
      <c r="A300" s="39"/>
      <c r="B300" s="67" t="s">
        <v>64</v>
      </c>
      <c r="C300" s="71"/>
      <c r="D300" s="72" t="s">
        <v>65</v>
      </c>
      <c r="E300" s="108">
        <v>1256040</v>
      </c>
      <c r="F300" s="108"/>
      <c r="G300" s="70">
        <f t="shared" si="45"/>
        <v>1256040</v>
      </c>
      <c r="H300" s="95">
        <v>0</v>
      </c>
      <c r="I300" s="15">
        <f>H300/E300*100</f>
        <v>0</v>
      </c>
      <c r="J300" s="11">
        <f>I300-100</f>
        <v>-100</v>
      </c>
      <c r="K300" s="12">
        <f>E300-H300</f>
        <v>1256040</v>
      </c>
      <c r="L300" s="83">
        <f t="shared" si="40"/>
        <v>0</v>
      </c>
      <c r="M300" s="85">
        <f t="shared" si="41"/>
        <v>-1256040</v>
      </c>
      <c r="N300" s="89">
        <f>G300-20040</f>
        <v>1236000</v>
      </c>
    </row>
    <row r="301" spans="1:13" s="36" customFormat="1" ht="19.5">
      <c r="A301" s="39"/>
      <c r="B301" s="42" t="s">
        <v>9</v>
      </c>
      <c r="C301" s="8" t="s">
        <v>201</v>
      </c>
      <c r="D301" s="63"/>
      <c r="E301" s="107">
        <v>144500</v>
      </c>
      <c r="F301" s="107">
        <f>SUM(F303:F308)</f>
        <v>0</v>
      </c>
      <c r="G301" s="13">
        <f t="shared" si="45"/>
        <v>144500</v>
      </c>
      <c r="H301" s="94">
        <f>SUM(H303:H308)</f>
        <v>94800.68999999999</v>
      </c>
      <c r="I301" s="14">
        <f>H301/E301*100</f>
        <v>65.60601384083044</v>
      </c>
      <c r="J301" s="11">
        <f>I301-100</f>
        <v>-34.39398615916956</v>
      </c>
      <c r="K301" s="12">
        <f>E301-H301</f>
        <v>49699.31000000001</v>
      </c>
      <c r="L301" s="83">
        <f t="shared" si="40"/>
        <v>0</v>
      </c>
      <c r="M301" s="85">
        <f t="shared" si="41"/>
        <v>-49699.31000000001</v>
      </c>
    </row>
    <row r="302" spans="1:13" s="36" customFormat="1" ht="19.5" hidden="1">
      <c r="A302" s="39"/>
      <c r="B302" s="42"/>
      <c r="C302" s="8"/>
      <c r="D302" s="63"/>
      <c r="E302" s="107">
        <v>-144500</v>
      </c>
      <c r="F302" s="107">
        <f>-F301</f>
        <v>0</v>
      </c>
      <c r="G302" s="13">
        <f t="shared" si="45"/>
        <v>-144500</v>
      </c>
      <c r="H302" s="94">
        <f>-H301</f>
        <v>-94800.68999999999</v>
      </c>
      <c r="I302" s="14"/>
      <c r="J302" s="11"/>
      <c r="K302" s="12"/>
      <c r="L302" s="83">
        <f t="shared" si="40"/>
        <v>0</v>
      </c>
      <c r="M302" s="85">
        <f t="shared" si="41"/>
        <v>49699.31000000001</v>
      </c>
    </row>
    <row r="303" spans="1:13" ht="47.25">
      <c r="A303" s="39"/>
      <c r="B303" s="67" t="s">
        <v>202</v>
      </c>
      <c r="C303" s="71"/>
      <c r="D303" s="72" t="s">
        <v>203</v>
      </c>
      <c r="E303" s="108">
        <v>62000</v>
      </c>
      <c r="F303" s="108"/>
      <c r="G303" s="70">
        <f t="shared" si="45"/>
        <v>62000</v>
      </c>
      <c r="H303" s="95">
        <v>46502</v>
      </c>
      <c r="I303" s="15">
        <f aca="true" t="shared" si="46" ref="I303:I309">H303/E303*100</f>
        <v>75.00322580645161</v>
      </c>
      <c r="J303" s="11">
        <f aca="true" t="shared" si="47" ref="J303:J309">I303-100</f>
        <v>-24.99677419354839</v>
      </c>
      <c r="K303" s="12">
        <f aca="true" t="shared" si="48" ref="K303:K309">E303-H303</f>
        <v>15498</v>
      </c>
      <c r="L303" s="83">
        <f t="shared" si="40"/>
        <v>0</v>
      </c>
      <c r="M303" s="85">
        <f t="shared" si="41"/>
        <v>-15498</v>
      </c>
    </row>
    <row r="304" spans="1:13" ht="72" customHeight="1">
      <c r="A304" s="39"/>
      <c r="B304" s="67" t="s">
        <v>204</v>
      </c>
      <c r="C304" s="71"/>
      <c r="D304" s="72" t="s">
        <v>205</v>
      </c>
      <c r="E304" s="108">
        <v>25000</v>
      </c>
      <c r="F304" s="108"/>
      <c r="G304" s="70">
        <f t="shared" si="45"/>
        <v>25000</v>
      </c>
      <c r="H304" s="95">
        <v>15000</v>
      </c>
      <c r="I304" s="15">
        <f t="shared" si="46"/>
        <v>60</v>
      </c>
      <c r="J304" s="11">
        <f t="shared" si="47"/>
        <v>-40</v>
      </c>
      <c r="K304" s="12">
        <f t="shared" si="48"/>
        <v>10000</v>
      </c>
      <c r="L304" s="83">
        <f t="shared" si="40"/>
        <v>0</v>
      </c>
      <c r="M304" s="85">
        <f t="shared" si="41"/>
        <v>-10000</v>
      </c>
    </row>
    <row r="305" spans="1:13" ht="18.75">
      <c r="A305" s="39"/>
      <c r="B305" s="67" t="s">
        <v>111</v>
      </c>
      <c r="C305" s="71"/>
      <c r="D305" s="72" t="s">
        <v>112</v>
      </c>
      <c r="E305" s="108">
        <v>4000</v>
      </c>
      <c r="F305" s="108"/>
      <c r="G305" s="70">
        <f t="shared" si="45"/>
        <v>4000</v>
      </c>
      <c r="H305" s="95">
        <v>3980</v>
      </c>
      <c r="I305" s="15">
        <f t="shared" si="46"/>
        <v>99.5</v>
      </c>
      <c r="J305" s="11">
        <f t="shared" si="47"/>
        <v>-0.5</v>
      </c>
      <c r="K305" s="12">
        <f t="shared" si="48"/>
        <v>20</v>
      </c>
      <c r="L305" s="83">
        <f t="shared" si="40"/>
        <v>0</v>
      </c>
      <c r="M305" s="85">
        <f t="shared" si="41"/>
        <v>-20</v>
      </c>
    </row>
    <row r="306" spans="1:13" ht="18.75">
      <c r="A306" s="39"/>
      <c r="B306" s="67" t="s">
        <v>89</v>
      </c>
      <c r="C306" s="71"/>
      <c r="D306" s="72" t="s">
        <v>90</v>
      </c>
      <c r="E306" s="108">
        <v>1500</v>
      </c>
      <c r="F306" s="108"/>
      <c r="G306" s="70">
        <f t="shared" si="45"/>
        <v>1500</v>
      </c>
      <c r="H306" s="95">
        <v>650</v>
      </c>
      <c r="I306" s="15">
        <f t="shared" si="46"/>
        <v>43.333333333333336</v>
      </c>
      <c r="J306" s="11">
        <f t="shared" si="47"/>
        <v>-56.666666666666664</v>
      </c>
      <c r="K306" s="12">
        <f t="shared" si="48"/>
        <v>850</v>
      </c>
      <c r="L306" s="83">
        <f t="shared" si="40"/>
        <v>0</v>
      </c>
      <c r="M306" s="85">
        <f t="shared" si="41"/>
        <v>-850</v>
      </c>
    </row>
    <row r="307" spans="1:13" ht="18.75">
      <c r="A307" s="39"/>
      <c r="B307" s="67" t="s">
        <v>71</v>
      </c>
      <c r="C307" s="71"/>
      <c r="D307" s="72" t="s">
        <v>72</v>
      </c>
      <c r="E307" s="108">
        <v>40000</v>
      </c>
      <c r="F307" s="108"/>
      <c r="G307" s="70">
        <f t="shared" si="45"/>
        <v>40000</v>
      </c>
      <c r="H307" s="95">
        <v>16770.96</v>
      </c>
      <c r="I307" s="15">
        <f t="shared" si="46"/>
        <v>41.9274</v>
      </c>
      <c r="J307" s="11">
        <f t="shared" si="47"/>
        <v>-58.0726</v>
      </c>
      <c r="K307" s="12">
        <f t="shared" si="48"/>
        <v>23229.04</v>
      </c>
      <c r="L307" s="83">
        <f t="shared" si="40"/>
        <v>0</v>
      </c>
      <c r="M307" s="85">
        <f t="shared" si="41"/>
        <v>-23229.04</v>
      </c>
    </row>
    <row r="308" spans="1:13" ht="18.75">
      <c r="A308" s="39"/>
      <c r="B308" s="67" t="s">
        <v>62</v>
      </c>
      <c r="C308" s="71"/>
      <c r="D308" s="72" t="s">
        <v>63</v>
      </c>
      <c r="E308" s="108">
        <v>12000</v>
      </c>
      <c r="F308" s="108"/>
      <c r="G308" s="70">
        <f t="shared" si="45"/>
        <v>12000</v>
      </c>
      <c r="H308" s="95">
        <v>11897.73</v>
      </c>
      <c r="I308" s="15">
        <f t="shared" si="46"/>
        <v>99.14775</v>
      </c>
      <c r="J308" s="11">
        <f t="shared" si="47"/>
        <v>-0.852249999999998</v>
      </c>
      <c r="K308" s="12">
        <f t="shared" si="48"/>
        <v>102.27000000000044</v>
      </c>
      <c r="L308" s="83">
        <f t="shared" si="40"/>
        <v>0</v>
      </c>
      <c r="M308" s="85">
        <f t="shared" si="41"/>
        <v>-102.27000000000044</v>
      </c>
    </row>
    <row r="309" spans="1:13" ht="18.75">
      <c r="A309" s="19" t="s">
        <v>50</v>
      </c>
      <c r="B309" s="53"/>
      <c r="C309" s="20"/>
      <c r="D309" s="73"/>
      <c r="E309" s="112">
        <f>SUM(E16:E308)</f>
        <v>13421599</v>
      </c>
      <c r="F309" s="112">
        <f>SUM(F16:F308)</f>
        <v>0</v>
      </c>
      <c r="G309" s="80">
        <f>SUM(G16:G308)</f>
        <v>13421599</v>
      </c>
      <c r="H309" s="98" t="e">
        <f>SUM(H16:H308)</f>
        <v>#REF!</v>
      </c>
      <c r="I309" s="10" t="e">
        <f t="shared" si="46"/>
        <v>#REF!</v>
      </c>
      <c r="J309" s="21" t="e">
        <f t="shared" si="47"/>
        <v>#REF!</v>
      </c>
      <c r="K309" s="12" t="e">
        <f t="shared" si="48"/>
        <v>#REF!</v>
      </c>
      <c r="L309" s="83">
        <f t="shared" si="40"/>
        <v>0</v>
      </c>
      <c r="M309" s="85" t="e">
        <f t="shared" si="41"/>
        <v>#REF!</v>
      </c>
    </row>
    <row r="310" spans="5:11" ht="18.75">
      <c r="E310" s="101"/>
      <c r="F310" s="101"/>
      <c r="G310" s="33"/>
      <c r="K310" s="34"/>
    </row>
    <row r="311" spans="5:15" ht="18.75">
      <c r="E311" s="113">
        <v>13421599</v>
      </c>
      <c r="F311" s="113"/>
      <c r="G311" s="23">
        <v>13421599</v>
      </c>
      <c r="H311" s="99" t="e">
        <f>H312-H309</f>
        <v>#REF!</v>
      </c>
      <c r="J311" s="54" t="e">
        <f>I309-100</f>
        <v>#REF!</v>
      </c>
      <c r="K311" s="34"/>
      <c r="O311" s="88">
        <f>SUM(G305:G308)</f>
        <v>57500</v>
      </c>
    </row>
    <row r="312" spans="5:11" ht="18.75">
      <c r="E312" s="113">
        <f>E309</f>
        <v>13421599</v>
      </c>
      <c r="F312" s="113">
        <f>F309</f>
        <v>0</v>
      </c>
      <c r="G312" s="23">
        <f>G309</f>
        <v>13421599</v>
      </c>
      <c r="H312" s="99"/>
      <c r="K312" s="34"/>
    </row>
    <row r="313" spans="5:11" ht="18.75">
      <c r="E313" s="113">
        <f>E311-E312</f>
        <v>0</v>
      </c>
      <c r="F313" s="113">
        <f>F309-F311</f>
        <v>0</v>
      </c>
      <c r="G313" s="23">
        <f>G312-G311</f>
        <v>0</v>
      </c>
      <c r="H313" s="99" t="e">
        <f>H312-H311</f>
        <v>#REF!</v>
      </c>
      <c r="K313" s="34"/>
    </row>
    <row r="314" spans="5:11" ht="18.75">
      <c r="E314" s="101"/>
      <c r="F314" s="101"/>
      <c r="G314" s="33"/>
      <c r="K314" s="34"/>
    </row>
    <row r="315" spans="5:11" ht="18.75">
      <c r="E315" s="101"/>
      <c r="F315" s="101"/>
      <c r="G315" s="33"/>
      <c r="K315" s="34"/>
    </row>
    <row r="316" spans="5:11" ht="18.75">
      <c r="E316" s="101"/>
      <c r="F316" s="101">
        <v>-7300</v>
      </c>
      <c r="G316" s="33"/>
      <c r="K316" s="34"/>
    </row>
    <row r="317" spans="5:11" ht="18.75">
      <c r="E317" s="101"/>
      <c r="F317" s="101">
        <v>2000</v>
      </c>
      <c r="G317" s="33"/>
      <c r="K317" s="34"/>
    </row>
    <row r="318" spans="5:11" ht="18.75">
      <c r="E318" s="101"/>
      <c r="F318" s="101">
        <v>8000</v>
      </c>
      <c r="G318" s="33"/>
      <c r="K318" s="34"/>
    </row>
    <row r="319" spans="5:11" ht="18.75">
      <c r="E319" s="101"/>
      <c r="F319" s="101">
        <v>-100</v>
      </c>
      <c r="G319" s="33"/>
      <c r="K319" s="34"/>
    </row>
    <row r="320" spans="5:11" ht="18.75">
      <c r="E320" s="101"/>
      <c r="F320" s="101">
        <v>2000</v>
      </c>
      <c r="G320" s="22"/>
      <c r="H320" s="99"/>
      <c r="I320" s="23"/>
      <c r="J320" s="24"/>
      <c r="K320" s="25"/>
    </row>
    <row r="321" ht="18.75">
      <c r="F321" s="100">
        <v>7750</v>
      </c>
    </row>
    <row r="322" ht="18.75">
      <c r="F322" s="100">
        <v>-2600</v>
      </c>
    </row>
    <row r="323" ht="18.75">
      <c r="F323" s="101">
        <f>SUM(F316:F322)</f>
        <v>9750</v>
      </c>
    </row>
    <row r="324" ht="18.75">
      <c r="F324" s="113">
        <f>F323+F309</f>
        <v>9750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82" r:id="rId1"/>
  <headerFooter alignWithMargins="0">
    <oddFooter>&amp;R&amp;P</oddFooter>
  </headerFooter>
  <rowBreaks count="7" manualBreakCount="7">
    <brk id="38" max="6" man="1"/>
    <brk id="82" max="6" man="1"/>
    <brk id="128" max="6" man="1"/>
    <brk id="170" max="6" man="1"/>
    <brk id="221" max="6" man="1"/>
    <brk id="264" max="6" man="1"/>
    <brk id="28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O324"/>
  <sheetViews>
    <sheetView tabSelected="1" view="pageBreakPreview" zoomScaleSheetLayoutView="100" workbookViewId="0" topLeftCell="A295">
      <selection activeCell="S74" sqref="S74"/>
    </sheetView>
  </sheetViews>
  <sheetFormatPr defaultColWidth="9.140625" defaultRowHeight="12.75"/>
  <cols>
    <col min="1" max="1" width="7.140625" style="66" customWidth="1"/>
    <col min="2" max="2" width="43.57421875" style="114" customWidth="1"/>
    <col min="3" max="4" width="11.28125" style="66" customWidth="1"/>
    <col min="5" max="5" width="18.00390625" style="115" hidden="1" customWidth="1"/>
    <col min="6" max="6" width="16.8515625" style="115" hidden="1" customWidth="1"/>
    <col min="7" max="7" width="18.28125" style="116" customWidth="1"/>
    <col min="8" max="8" width="15.00390625" style="117" hidden="1" customWidth="1"/>
    <col min="9" max="9" width="12.28125" style="117" hidden="1" customWidth="1"/>
    <col min="10" max="10" width="17.421875" style="29" hidden="1" customWidth="1"/>
    <col min="11" max="11" width="14.28125" style="29" hidden="1" customWidth="1"/>
    <col min="12" max="12" width="12.28125" style="118" hidden="1" customWidth="1"/>
    <col min="13" max="13" width="15.57421875" style="119" hidden="1" customWidth="1"/>
    <col min="14" max="14" width="10.140625" style="29" bestFit="1" customWidth="1"/>
    <col min="15" max="16384" width="9.140625" style="29" customWidth="1"/>
  </cols>
  <sheetData>
    <row r="1" ht="18.75">
      <c r="G1" s="116" t="s">
        <v>51</v>
      </c>
    </row>
    <row r="2" ht="18.75">
      <c r="G2" s="116" t="s">
        <v>222</v>
      </c>
    </row>
    <row r="3" ht="18.75">
      <c r="G3" s="116" t="s">
        <v>220</v>
      </c>
    </row>
    <row r="4" ht="18.75">
      <c r="G4" s="116" t="s">
        <v>221</v>
      </c>
    </row>
    <row r="5" spans="1:6" ht="18.75">
      <c r="A5" s="55"/>
      <c r="B5" s="79"/>
      <c r="C5" s="79"/>
      <c r="D5" s="79"/>
      <c r="E5" s="120"/>
      <c r="F5" s="120"/>
    </row>
    <row r="6" spans="1:6" ht="18.75">
      <c r="A6" s="55"/>
      <c r="B6" s="79"/>
      <c r="C6" s="79"/>
      <c r="D6" s="79"/>
      <c r="E6" s="120"/>
      <c r="F6" s="120"/>
    </row>
    <row r="7" spans="1:6" ht="18.75">
      <c r="A7" s="55"/>
      <c r="B7" s="79"/>
      <c r="C7" s="79"/>
      <c r="D7" s="79"/>
      <c r="E7" s="120"/>
      <c r="F7" s="120"/>
    </row>
    <row r="12" spans="1:11" ht="19.5">
      <c r="A12" s="121" t="s">
        <v>213</v>
      </c>
      <c r="B12" s="55"/>
      <c r="C12" s="55"/>
      <c r="D12" s="55"/>
      <c r="E12" s="121"/>
      <c r="F12" s="121"/>
      <c r="G12" s="55"/>
      <c r="H12" s="122"/>
      <c r="K12" s="30"/>
    </row>
    <row r="13" ht="18.75">
      <c r="I13" s="123" t="s">
        <v>207</v>
      </c>
    </row>
    <row r="14" spans="1:13" s="130" customFormat="1" ht="70.5" customHeight="1">
      <c r="A14" s="124" t="s">
        <v>4</v>
      </c>
      <c r="B14" s="124" t="s">
        <v>3</v>
      </c>
      <c r="C14" s="124" t="s">
        <v>2</v>
      </c>
      <c r="D14" s="124" t="s">
        <v>1</v>
      </c>
      <c r="E14" s="125" t="s">
        <v>210</v>
      </c>
      <c r="F14" s="125" t="s">
        <v>223</v>
      </c>
      <c r="G14" s="126" t="s">
        <v>208</v>
      </c>
      <c r="H14" s="127" t="s">
        <v>214</v>
      </c>
      <c r="I14" s="126" t="s">
        <v>0</v>
      </c>
      <c r="J14" s="126" t="s">
        <v>52</v>
      </c>
      <c r="K14" s="126" t="s">
        <v>209</v>
      </c>
      <c r="L14" s="128" t="s">
        <v>211</v>
      </c>
      <c r="M14" s="129" t="e">
        <f>#REF!</f>
        <v>#REF!</v>
      </c>
    </row>
    <row r="15" spans="1:13" s="130" customFormat="1" ht="18.75">
      <c r="A15" s="131">
        <v>1</v>
      </c>
      <c r="B15" s="131">
        <v>2</v>
      </c>
      <c r="C15" s="131">
        <v>3</v>
      </c>
      <c r="D15" s="131">
        <v>4</v>
      </c>
      <c r="E15" s="132">
        <v>5</v>
      </c>
      <c r="F15" s="132">
        <v>6</v>
      </c>
      <c r="G15" s="131">
        <v>7</v>
      </c>
      <c r="H15" s="133">
        <v>6</v>
      </c>
      <c r="I15" s="131">
        <v>7</v>
      </c>
      <c r="J15" s="131">
        <v>8</v>
      </c>
      <c r="K15" s="131">
        <v>9</v>
      </c>
      <c r="L15" s="134"/>
      <c r="M15" s="135"/>
    </row>
    <row r="16" spans="1:13" ht="18.75">
      <c r="A16" s="136" t="s">
        <v>5</v>
      </c>
      <c r="B16" s="137" t="s">
        <v>6</v>
      </c>
      <c r="C16" s="138"/>
      <c r="D16" s="133"/>
      <c r="E16" s="139">
        <v>219350</v>
      </c>
      <c r="F16" s="139">
        <f>SUM(F18:F26)</f>
        <v>0</v>
      </c>
      <c r="G16" s="140">
        <f>E16+F16</f>
        <v>219350</v>
      </c>
      <c r="H16" s="141">
        <f>H18+H21</f>
        <v>210603.73</v>
      </c>
      <c r="I16" s="141">
        <f>H16/E16*100</f>
        <v>96.01264189651243</v>
      </c>
      <c r="J16" s="142">
        <f>I16-100</f>
        <v>-3.9873581034875656</v>
      </c>
      <c r="K16" s="142">
        <f>E16-H16</f>
        <v>8746.26999999999</v>
      </c>
      <c r="L16" s="143">
        <f aca="true" t="shared" si="0" ref="L16:L47">G16-E16</f>
        <v>0</v>
      </c>
      <c r="M16" s="119">
        <f>H16-G16</f>
        <v>-8746.26999999999</v>
      </c>
    </row>
    <row r="17" spans="1:12" ht="18.75" hidden="1">
      <c r="A17" s="144"/>
      <c r="B17" s="137"/>
      <c r="C17" s="138"/>
      <c r="D17" s="133"/>
      <c r="E17" s="139">
        <v>-219350</v>
      </c>
      <c r="F17" s="139">
        <f>-F16</f>
        <v>0</v>
      </c>
      <c r="G17" s="140">
        <f>-G16</f>
        <v>-219350</v>
      </c>
      <c r="H17" s="141">
        <f>-H16</f>
        <v>-210603.73</v>
      </c>
      <c r="I17" s="141"/>
      <c r="J17" s="142"/>
      <c r="K17" s="142"/>
      <c r="L17" s="143">
        <f t="shared" si="0"/>
        <v>0</v>
      </c>
    </row>
    <row r="18" spans="1:13" ht="19.5">
      <c r="A18" s="145"/>
      <c r="B18" s="146" t="s">
        <v>7</v>
      </c>
      <c r="C18" s="138" t="s">
        <v>8</v>
      </c>
      <c r="D18" s="133"/>
      <c r="E18" s="147">
        <v>19500</v>
      </c>
      <c r="F18" s="147">
        <f>SUM(F20)</f>
        <v>0</v>
      </c>
      <c r="G18" s="148">
        <f>E18+F18</f>
        <v>19500</v>
      </c>
      <c r="H18" s="149">
        <f>SUM(H20)</f>
        <v>11927.5</v>
      </c>
      <c r="I18" s="150">
        <f aca="true" t="shared" si="1" ref="I18:I27">H18/E18*100</f>
        <v>61.16666666666667</v>
      </c>
      <c r="J18" s="142">
        <f>I18-100</f>
        <v>-38.83333333333333</v>
      </c>
      <c r="K18" s="142">
        <f>E18-H18</f>
        <v>7572.5</v>
      </c>
      <c r="L18" s="143">
        <f t="shared" si="0"/>
        <v>0</v>
      </c>
      <c r="M18" s="119">
        <f aca="true" t="shared" si="2" ref="M18:M49">H18-G18</f>
        <v>-7572.5</v>
      </c>
    </row>
    <row r="19" spans="1:13" ht="19.5" hidden="1">
      <c r="A19" s="145"/>
      <c r="B19" s="146"/>
      <c r="C19" s="138"/>
      <c r="D19" s="133"/>
      <c r="E19" s="147">
        <v>-19500</v>
      </c>
      <c r="F19" s="147">
        <f>-F18</f>
        <v>0</v>
      </c>
      <c r="G19" s="151">
        <f>-G18</f>
        <v>-19500</v>
      </c>
      <c r="H19" s="141">
        <f>-H18</f>
        <v>-11927.5</v>
      </c>
      <c r="I19" s="150">
        <f t="shared" si="1"/>
        <v>61.16666666666667</v>
      </c>
      <c r="J19" s="142"/>
      <c r="K19" s="142"/>
      <c r="L19" s="143">
        <f t="shared" si="0"/>
        <v>0</v>
      </c>
      <c r="M19" s="119">
        <f t="shared" si="2"/>
        <v>7572.5</v>
      </c>
    </row>
    <row r="20" spans="1:13" ht="47.25">
      <c r="A20" s="145"/>
      <c r="B20" s="152" t="s">
        <v>53</v>
      </c>
      <c r="C20" s="153"/>
      <c r="D20" s="154" t="s">
        <v>54</v>
      </c>
      <c r="E20" s="139">
        <v>19500</v>
      </c>
      <c r="F20" s="139"/>
      <c r="G20" s="155">
        <f aca="true" t="shared" si="3" ref="G20:G51">E20+F20</f>
        <v>19500</v>
      </c>
      <c r="H20" s="142">
        <v>11927.5</v>
      </c>
      <c r="I20" s="142">
        <f t="shared" si="1"/>
        <v>61.16666666666667</v>
      </c>
      <c r="J20" s="142">
        <f>I20-100</f>
        <v>-38.83333333333333</v>
      </c>
      <c r="K20" s="142">
        <f>E20-H20</f>
        <v>7572.5</v>
      </c>
      <c r="L20" s="143">
        <f t="shared" si="0"/>
        <v>0</v>
      </c>
      <c r="M20" s="119">
        <f t="shared" si="2"/>
        <v>-7572.5</v>
      </c>
    </row>
    <row r="21" spans="1:13" ht="19.5">
      <c r="A21" s="145"/>
      <c r="B21" s="146" t="s">
        <v>9</v>
      </c>
      <c r="C21" s="138" t="s">
        <v>10</v>
      </c>
      <c r="D21" s="133"/>
      <c r="E21" s="147">
        <v>199850</v>
      </c>
      <c r="F21" s="147">
        <f>SUM(F23:F26)</f>
        <v>0</v>
      </c>
      <c r="G21" s="148">
        <f t="shared" si="3"/>
        <v>199850</v>
      </c>
      <c r="H21" s="149">
        <f>SUM(H23:H26)</f>
        <v>198676.23</v>
      </c>
      <c r="I21" s="150">
        <f t="shared" si="1"/>
        <v>99.41267450587942</v>
      </c>
      <c r="J21" s="142">
        <f>I21-100</f>
        <v>-0.5873254941205772</v>
      </c>
      <c r="K21" s="142">
        <f>E21-H21</f>
        <v>1173.7699999999895</v>
      </c>
      <c r="L21" s="143">
        <f t="shared" si="0"/>
        <v>0</v>
      </c>
      <c r="M21" s="119">
        <f t="shared" si="2"/>
        <v>-1173.7699999999895</v>
      </c>
    </row>
    <row r="22" spans="1:13" ht="19.5" hidden="1">
      <c r="A22" s="145"/>
      <c r="B22" s="146"/>
      <c r="C22" s="138"/>
      <c r="D22" s="133"/>
      <c r="E22" s="147">
        <v>-199850</v>
      </c>
      <c r="F22" s="147">
        <f>-F21</f>
        <v>0</v>
      </c>
      <c r="G22" s="151">
        <f t="shared" si="3"/>
        <v>-199850</v>
      </c>
      <c r="H22" s="149">
        <f>-H21</f>
        <v>-198676.23</v>
      </c>
      <c r="I22" s="150">
        <f t="shared" si="1"/>
        <v>99.41267450587942</v>
      </c>
      <c r="J22" s="142"/>
      <c r="K22" s="142"/>
      <c r="L22" s="143">
        <f t="shared" si="0"/>
        <v>0</v>
      </c>
      <c r="M22" s="119">
        <f t="shared" si="2"/>
        <v>1173.7699999999895</v>
      </c>
    </row>
    <row r="23" spans="1:13" ht="18.75">
      <c r="A23" s="145"/>
      <c r="B23" s="152" t="s">
        <v>71</v>
      </c>
      <c r="C23" s="138"/>
      <c r="D23" s="133" t="s">
        <v>72</v>
      </c>
      <c r="E23" s="139">
        <v>3000</v>
      </c>
      <c r="F23" s="139"/>
      <c r="G23" s="155">
        <f t="shared" si="3"/>
        <v>3000</v>
      </c>
      <c r="H23" s="142">
        <v>2562.17</v>
      </c>
      <c r="I23" s="142">
        <f t="shared" si="1"/>
        <v>85.40566666666666</v>
      </c>
      <c r="J23" s="142">
        <f>I23-100</f>
        <v>-14.594333333333338</v>
      </c>
      <c r="K23" s="142">
        <f>E23-H23</f>
        <v>437.8299999999999</v>
      </c>
      <c r="L23" s="143">
        <f t="shared" si="0"/>
        <v>0</v>
      </c>
      <c r="M23" s="119">
        <f t="shared" si="2"/>
        <v>-437.8299999999999</v>
      </c>
    </row>
    <row r="24" spans="1:13" ht="18.75">
      <c r="A24" s="145"/>
      <c r="B24" s="152" t="s">
        <v>67</v>
      </c>
      <c r="C24" s="138"/>
      <c r="D24" s="133" t="s">
        <v>68</v>
      </c>
      <c r="E24" s="139">
        <v>195932</v>
      </c>
      <c r="F24" s="139"/>
      <c r="G24" s="155">
        <f t="shared" si="3"/>
        <v>195932</v>
      </c>
      <c r="H24" s="142">
        <v>195931.06</v>
      </c>
      <c r="I24" s="142">
        <f t="shared" si="1"/>
        <v>99.99952024171651</v>
      </c>
      <c r="J24" s="142">
        <f>I24-100</f>
        <v>-0.000479758283489673</v>
      </c>
      <c r="K24" s="142">
        <f>E24-H24</f>
        <v>0.9400000000023283</v>
      </c>
      <c r="L24" s="143">
        <f t="shared" si="0"/>
        <v>0</v>
      </c>
      <c r="M24" s="119">
        <f t="shared" si="2"/>
        <v>-0.9400000000023283</v>
      </c>
    </row>
    <row r="25" spans="1:13" ht="31.5">
      <c r="A25" s="145"/>
      <c r="B25" s="152" t="s">
        <v>103</v>
      </c>
      <c r="C25" s="138"/>
      <c r="D25" s="133" t="s">
        <v>102</v>
      </c>
      <c r="E25" s="139">
        <v>118</v>
      </c>
      <c r="F25" s="139"/>
      <c r="G25" s="155">
        <f t="shared" si="3"/>
        <v>118</v>
      </c>
      <c r="H25" s="142">
        <v>0</v>
      </c>
      <c r="I25" s="142">
        <f t="shared" si="1"/>
        <v>0</v>
      </c>
      <c r="J25" s="142">
        <f>I25-100</f>
        <v>-100</v>
      </c>
      <c r="K25" s="142">
        <f>E25-H25</f>
        <v>118</v>
      </c>
      <c r="L25" s="143">
        <f t="shared" si="0"/>
        <v>0</v>
      </c>
      <c r="M25" s="119">
        <f t="shared" si="2"/>
        <v>-118</v>
      </c>
    </row>
    <row r="26" spans="1:13" ht="31.5">
      <c r="A26" s="145"/>
      <c r="B26" s="152" t="s">
        <v>104</v>
      </c>
      <c r="C26" s="138"/>
      <c r="D26" s="133" t="s">
        <v>105</v>
      </c>
      <c r="E26" s="139">
        <v>800</v>
      </c>
      <c r="F26" s="139"/>
      <c r="G26" s="155">
        <f t="shared" si="3"/>
        <v>800</v>
      </c>
      <c r="H26" s="142">
        <v>183</v>
      </c>
      <c r="I26" s="142">
        <f t="shared" si="1"/>
        <v>22.875</v>
      </c>
      <c r="J26" s="142">
        <f>I26-100</f>
        <v>-77.125</v>
      </c>
      <c r="K26" s="142">
        <f>E26-H26</f>
        <v>617</v>
      </c>
      <c r="L26" s="143">
        <f t="shared" si="0"/>
        <v>0</v>
      </c>
      <c r="M26" s="119">
        <f t="shared" si="2"/>
        <v>-617</v>
      </c>
    </row>
    <row r="27" spans="1:13" ht="18.75">
      <c r="A27" s="136" t="s">
        <v>11</v>
      </c>
      <c r="B27" s="137" t="s">
        <v>12</v>
      </c>
      <c r="C27" s="138"/>
      <c r="D27" s="133"/>
      <c r="E27" s="139">
        <v>1296821</v>
      </c>
      <c r="F27" s="139">
        <f>F29+F33</f>
        <v>0</v>
      </c>
      <c r="G27" s="140">
        <f t="shared" si="3"/>
        <v>1296821</v>
      </c>
      <c r="H27" s="141">
        <f>H29+H33</f>
        <v>235437.35</v>
      </c>
      <c r="I27" s="141">
        <f t="shared" si="1"/>
        <v>18.15496124754303</v>
      </c>
      <c r="J27" s="142">
        <f>I27-100</f>
        <v>-81.84503875245697</v>
      </c>
      <c r="K27" s="142">
        <f>E27-H27</f>
        <v>1061383.65</v>
      </c>
      <c r="L27" s="143">
        <f t="shared" si="0"/>
        <v>0</v>
      </c>
      <c r="M27" s="119">
        <f t="shared" si="2"/>
        <v>-1061383.65</v>
      </c>
    </row>
    <row r="28" spans="1:13" ht="18.75" hidden="1">
      <c r="A28" s="144"/>
      <c r="B28" s="137"/>
      <c r="C28" s="138"/>
      <c r="D28" s="133"/>
      <c r="E28" s="139">
        <v>-1296821</v>
      </c>
      <c r="F28" s="139">
        <f>-F27</f>
        <v>0</v>
      </c>
      <c r="G28" s="140">
        <f t="shared" si="3"/>
        <v>-1296821</v>
      </c>
      <c r="H28" s="141">
        <f>-H27</f>
        <v>-235437.35</v>
      </c>
      <c r="I28" s="141"/>
      <c r="J28" s="142"/>
      <c r="K28" s="142"/>
      <c r="L28" s="143">
        <f t="shared" si="0"/>
        <v>0</v>
      </c>
      <c r="M28" s="119">
        <f t="shared" si="2"/>
        <v>1061383.65</v>
      </c>
    </row>
    <row r="29" spans="1:13" ht="19.5">
      <c r="A29" s="145"/>
      <c r="B29" s="146" t="s">
        <v>57</v>
      </c>
      <c r="C29" s="138" t="s">
        <v>58</v>
      </c>
      <c r="D29" s="133"/>
      <c r="E29" s="147">
        <v>295000</v>
      </c>
      <c r="F29" s="147">
        <f>SUM(F31:F32)</f>
        <v>0</v>
      </c>
      <c r="G29" s="148">
        <f t="shared" si="3"/>
        <v>295000</v>
      </c>
      <c r="H29" s="149">
        <f>SUM(H31:H32)</f>
        <v>0</v>
      </c>
      <c r="I29" s="149">
        <f>H29/E29*100</f>
        <v>0</v>
      </c>
      <c r="J29" s="142">
        <f>I29-100</f>
        <v>-100</v>
      </c>
      <c r="K29" s="142">
        <f>E29-H29</f>
        <v>295000</v>
      </c>
      <c r="L29" s="143">
        <f t="shared" si="0"/>
        <v>0</v>
      </c>
      <c r="M29" s="119">
        <f t="shared" si="2"/>
        <v>-295000</v>
      </c>
    </row>
    <row r="30" spans="1:13" ht="19.5" hidden="1">
      <c r="A30" s="145"/>
      <c r="B30" s="146"/>
      <c r="C30" s="138"/>
      <c r="D30" s="133"/>
      <c r="E30" s="147">
        <v>-295000</v>
      </c>
      <c r="F30" s="147">
        <f>-F29</f>
        <v>0</v>
      </c>
      <c r="G30" s="151">
        <f t="shared" si="3"/>
        <v>-295000</v>
      </c>
      <c r="H30" s="149">
        <f>-H29</f>
        <v>0</v>
      </c>
      <c r="I30" s="149"/>
      <c r="J30" s="142"/>
      <c r="K30" s="142"/>
      <c r="L30" s="143">
        <f t="shared" si="0"/>
        <v>0</v>
      </c>
      <c r="M30" s="119">
        <f t="shared" si="2"/>
        <v>295000</v>
      </c>
    </row>
    <row r="31" spans="1:13" ht="47.25">
      <c r="A31" s="145"/>
      <c r="B31" s="152" t="s">
        <v>108</v>
      </c>
      <c r="C31" s="138"/>
      <c r="D31" s="133" t="s">
        <v>56</v>
      </c>
      <c r="E31" s="139">
        <v>45000</v>
      </c>
      <c r="F31" s="139"/>
      <c r="G31" s="155">
        <f t="shared" si="3"/>
        <v>45000</v>
      </c>
      <c r="H31" s="142">
        <v>0</v>
      </c>
      <c r="I31" s="142">
        <f>H31/E31*100</f>
        <v>0</v>
      </c>
      <c r="J31" s="142">
        <f>I31-100</f>
        <v>-100</v>
      </c>
      <c r="K31" s="142">
        <f>E31-H31</f>
        <v>45000</v>
      </c>
      <c r="L31" s="143">
        <f t="shared" si="0"/>
        <v>0</v>
      </c>
      <c r="M31" s="119">
        <f t="shared" si="2"/>
        <v>-45000</v>
      </c>
    </row>
    <row r="32" spans="1:13" ht="63">
      <c r="A32" s="145"/>
      <c r="B32" s="152" t="s">
        <v>206</v>
      </c>
      <c r="C32" s="138"/>
      <c r="D32" s="133" t="s">
        <v>55</v>
      </c>
      <c r="E32" s="139">
        <v>250000</v>
      </c>
      <c r="F32" s="139"/>
      <c r="G32" s="155">
        <f t="shared" si="3"/>
        <v>250000</v>
      </c>
      <c r="H32" s="142">
        <v>0</v>
      </c>
      <c r="I32" s="142">
        <f>H32/E32*100</f>
        <v>0</v>
      </c>
      <c r="J32" s="142">
        <f>I32-100</f>
        <v>-100</v>
      </c>
      <c r="K32" s="142">
        <f>E32-H32</f>
        <v>250000</v>
      </c>
      <c r="L32" s="143">
        <f t="shared" si="0"/>
        <v>0</v>
      </c>
      <c r="M32" s="119">
        <f t="shared" si="2"/>
        <v>-250000</v>
      </c>
    </row>
    <row r="33" spans="1:13" ht="19.5">
      <c r="A33" s="145"/>
      <c r="B33" s="146" t="s">
        <v>59</v>
      </c>
      <c r="C33" s="138" t="s">
        <v>13</v>
      </c>
      <c r="D33" s="133"/>
      <c r="E33" s="147">
        <v>1001821</v>
      </c>
      <c r="F33" s="147">
        <f>SUM(F35:F38)</f>
        <v>0</v>
      </c>
      <c r="G33" s="148">
        <f t="shared" si="3"/>
        <v>1001821</v>
      </c>
      <c r="H33" s="142">
        <f>SUM(H35:H38)</f>
        <v>235437.35</v>
      </c>
      <c r="I33" s="142">
        <f>H33/E33*100</f>
        <v>23.500939788644878</v>
      </c>
      <c r="J33" s="142">
        <f>I33-100</f>
        <v>-76.49906021135513</v>
      </c>
      <c r="K33" s="142">
        <f>E33-H33</f>
        <v>766383.65</v>
      </c>
      <c r="L33" s="143">
        <f t="shared" si="0"/>
        <v>0</v>
      </c>
      <c r="M33" s="119">
        <f t="shared" si="2"/>
        <v>-766383.65</v>
      </c>
    </row>
    <row r="34" spans="1:13" ht="19.5" hidden="1">
      <c r="A34" s="145"/>
      <c r="B34" s="146"/>
      <c r="C34" s="138"/>
      <c r="D34" s="133"/>
      <c r="E34" s="147">
        <v>-1001821</v>
      </c>
      <c r="F34" s="147">
        <f>-F33</f>
        <v>0</v>
      </c>
      <c r="G34" s="151">
        <f t="shared" si="3"/>
        <v>-1001821</v>
      </c>
      <c r="H34" s="142">
        <f>-H33</f>
        <v>-235437.35</v>
      </c>
      <c r="I34" s="142"/>
      <c r="J34" s="142"/>
      <c r="K34" s="142"/>
      <c r="L34" s="143">
        <f t="shared" si="0"/>
        <v>0</v>
      </c>
      <c r="M34" s="119">
        <f t="shared" si="2"/>
        <v>766383.65</v>
      </c>
    </row>
    <row r="35" spans="1:13" ht="18.75">
      <c r="A35" s="145"/>
      <c r="B35" s="152" t="s">
        <v>71</v>
      </c>
      <c r="C35" s="138"/>
      <c r="D35" s="133" t="s">
        <v>72</v>
      </c>
      <c r="E35" s="139">
        <v>10000</v>
      </c>
      <c r="F35" s="139"/>
      <c r="G35" s="155">
        <f t="shared" si="3"/>
        <v>10000</v>
      </c>
      <c r="H35" s="142">
        <v>0</v>
      </c>
      <c r="I35" s="142">
        <f>H35/E35*100</f>
        <v>0</v>
      </c>
      <c r="J35" s="142">
        <f>I35-100</f>
        <v>-100</v>
      </c>
      <c r="K35" s="142">
        <f>E35-H35</f>
        <v>10000</v>
      </c>
      <c r="L35" s="143">
        <f t="shared" si="0"/>
        <v>0</v>
      </c>
      <c r="M35" s="119">
        <f t="shared" si="2"/>
        <v>-10000</v>
      </c>
    </row>
    <row r="36" spans="1:13" ht="18.75">
      <c r="A36" s="145"/>
      <c r="B36" s="152" t="s">
        <v>60</v>
      </c>
      <c r="C36" s="138"/>
      <c r="D36" s="133" t="s">
        <v>61</v>
      </c>
      <c r="E36" s="139">
        <v>65000</v>
      </c>
      <c r="F36" s="139"/>
      <c r="G36" s="155">
        <f t="shared" si="3"/>
        <v>65000</v>
      </c>
      <c r="H36" s="142">
        <v>15398.84</v>
      </c>
      <c r="I36" s="142">
        <f>H36/E36*100</f>
        <v>23.69052307692308</v>
      </c>
      <c r="J36" s="142">
        <f>I36-100</f>
        <v>-76.30947692307691</v>
      </c>
      <c r="K36" s="142">
        <f>E36-H36</f>
        <v>49601.16</v>
      </c>
      <c r="L36" s="143">
        <f t="shared" si="0"/>
        <v>0</v>
      </c>
      <c r="M36" s="119">
        <f t="shared" si="2"/>
        <v>-49601.16</v>
      </c>
    </row>
    <row r="37" spans="1:13" ht="18.75">
      <c r="A37" s="145"/>
      <c r="B37" s="152" t="s">
        <v>62</v>
      </c>
      <c r="C37" s="138"/>
      <c r="D37" s="133" t="s">
        <v>63</v>
      </c>
      <c r="E37" s="139">
        <v>35000</v>
      </c>
      <c r="F37" s="139"/>
      <c r="G37" s="155">
        <f t="shared" si="3"/>
        <v>35000</v>
      </c>
      <c r="H37" s="142">
        <v>2518.56</v>
      </c>
      <c r="I37" s="142">
        <f>H37/E37*100</f>
        <v>7.195885714285715</v>
      </c>
      <c r="J37" s="142">
        <f>I37-100</f>
        <v>-92.80411428571429</v>
      </c>
      <c r="K37" s="142">
        <f>E37-H37</f>
        <v>32481.44</v>
      </c>
      <c r="L37" s="143">
        <f t="shared" si="0"/>
        <v>0</v>
      </c>
      <c r="M37" s="119">
        <f t="shared" si="2"/>
        <v>-32481.44</v>
      </c>
    </row>
    <row r="38" spans="1:13" ht="18.75">
      <c r="A38" s="145"/>
      <c r="B38" s="152" t="s">
        <v>64</v>
      </c>
      <c r="C38" s="138"/>
      <c r="D38" s="133" t="s">
        <v>65</v>
      </c>
      <c r="E38" s="139">
        <v>891821</v>
      </c>
      <c r="F38" s="139"/>
      <c r="G38" s="155">
        <f t="shared" si="3"/>
        <v>891821</v>
      </c>
      <c r="H38" s="142">
        <v>217519.95</v>
      </c>
      <c r="I38" s="142">
        <f>H38/E38*100</f>
        <v>24.390539132852894</v>
      </c>
      <c r="J38" s="142">
        <f>I38-100</f>
        <v>-75.6094608671471</v>
      </c>
      <c r="K38" s="142">
        <f>E38-H38</f>
        <v>674301.05</v>
      </c>
      <c r="L38" s="143">
        <f t="shared" si="0"/>
        <v>0</v>
      </c>
      <c r="M38" s="119">
        <f t="shared" si="2"/>
        <v>-674301.05</v>
      </c>
    </row>
    <row r="39" spans="1:13" ht="18.75">
      <c r="A39" s="136" t="s">
        <v>14</v>
      </c>
      <c r="B39" s="137" t="s">
        <v>15</v>
      </c>
      <c r="C39" s="138"/>
      <c r="D39" s="133"/>
      <c r="E39" s="139">
        <v>235200</v>
      </c>
      <c r="F39" s="139">
        <f>F41+F46</f>
        <v>0</v>
      </c>
      <c r="G39" s="140">
        <f t="shared" si="3"/>
        <v>235200</v>
      </c>
      <c r="H39" s="141">
        <f>H41+H46</f>
        <v>150997.34</v>
      </c>
      <c r="I39" s="141">
        <f>H39/E39*100</f>
        <v>64.1995493197279</v>
      </c>
      <c r="J39" s="142">
        <f>I39-100</f>
        <v>-35.80045068027211</v>
      </c>
      <c r="K39" s="142">
        <f>E39-H39</f>
        <v>84202.66</v>
      </c>
      <c r="L39" s="143">
        <f t="shared" si="0"/>
        <v>0</v>
      </c>
      <c r="M39" s="119">
        <f t="shared" si="2"/>
        <v>-84202.66</v>
      </c>
    </row>
    <row r="40" spans="1:13" ht="18.75" hidden="1">
      <c r="A40" s="144"/>
      <c r="B40" s="137"/>
      <c r="C40" s="138"/>
      <c r="D40" s="133"/>
      <c r="E40" s="139">
        <v>-235200</v>
      </c>
      <c r="F40" s="139">
        <f>-F39</f>
        <v>0</v>
      </c>
      <c r="G40" s="140">
        <f t="shared" si="3"/>
        <v>-235200</v>
      </c>
      <c r="H40" s="141">
        <f>-H39</f>
        <v>-150997.34</v>
      </c>
      <c r="I40" s="141"/>
      <c r="J40" s="142"/>
      <c r="K40" s="142"/>
      <c r="L40" s="143">
        <f t="shared" si="0"/>
        <v>0</v>
      </c>
      <c r="M40" s="119">
        <f t="shared" si="2"/>
        <v>84202.66</v>
      </c>
    </row>
    <row r="41" spans="1:13" ht="31.5">
      <c r="A41" s="145"/>
      <c r="B41" s="156" t="s">
        <v>215</v>
      </c>
      <c r="C41" s="138" t="s">
        <v>66</v>
      </c>
      <c r="D41" s="133"/>
      <c r="E41" s="147">
        <v>74300</v>
      </c>
      <c r="F41" s="147">
        <f>SUM(F43:F45)</f>
        <v>0</v>
      </c>
      <c r="G41" s="148">
        <f t="shared" si="3"/>
        <v>74300</v>
      </c>
      <c r="H41" s="149">
        <f>SUM(H43:H45)</f>
        <v>54971.75</v>
      </c>
      <c r="I41" s="149">
        <f>H41/E41*100</f>
        <v>73.98620457604306</v>
      </c>
      <c r="J41" s="142">
        <f>I41-100</f>
        <v>-26.013795423956935</v>
      </c>
      <c r="K41" s="142">
        <f>E41-H41</f>
        <v>19328.25</v>
      </c>
      <c r="L41" s="143">
        <f t="shared" si="0"/>
        <v>0</v>
      </c>
      <c r="M41" s="119">
        <f t="shared" si="2"/>
        <v>-19328.25</v>
      </c>
    </row>
    <row r="42" spans="1:13" ht="19.5" hidden="1">
      <c r="A42" s="145"/>
      <c r="B42" s="156"/>
      <c r="C42" s="138"/>
      <c r="D42" s="133"/>
      <c r="E42" s="147">
        <v>-74300</v>
      </c>
      <c r="F42" s="147">
        <f>-F41</f>
        <v>0</v>
      </c>
      <c r="G42" s="148">
        <f t="shared" si="3"/>
        <v>-74300</v>
      </c>
      <c r="H42" s="149">
        <f>-H41</f>
        <v>-54971.75</v>
      </c>
      <c r="I42" s="149"/>
      <c r="J42" s="142"/>
      <c r="K42" s="142"/>
      <c r="L42" s="143">
        <f t="shared" si="0"/>
        <v>0</v>
      </c>
      <c r="M42" s="119">
        <f t="shared" si="2"/>
        <v>19328.25</v>
      </c>
    </row>
    <row r="43" spans="1:13" ht="18.75">
      <c r="A43" s="145"/>
      <c r="B43" s="152" t="s">
        <v>67</v>
      </c>
      <c r="C43" s="138"/>
      <c r="D43" s="133" t="s">
        <v>68</v>
      </c>
      <c r="E43" s="139">
        <v>45100</v>
      </c>
      <c r="F43" s="139"/>
      <c r="G43" s="155">
        <f t="shared" si="3"/>
        <v>45100</v>
      </c>
      <c r="H43" s="142">
        <v>30725.43</v>
      </c>
      <c r="I43" s="142">
        <f>H43/E43*100</f>
        <v>68.12733924611973</v>
      </c>
      <c r="J43" s="142">
        <f>I43-100</f>
        <v>-31.872660753880268</v>
      </c>
      <c r="K43" s="142">
        <f>E43-H43</f>
        <v>14374.57</v>
      </c>
      <c r="L43" s="143">
        <f t="shared" si="0"/>
        <v>0</v>
      </c>
      <c r="M43" s="119">
        <f t="shared" si="2"/>
        <v>-14374.57</v>
      </c>
    </row>
    <row r="44" spans="1:13" ht="31.5">
      <c r="A44" s="145"/>
      <c r="B44" s="152" t="s">
        <v>123</v>
      </c>
      <c r="C44" s="138"/>
      <c r="D44" s="133" t="s">
        <v>124</v>
      </c>
      <c r="E44" s="139">
        <v>700</v>
      </c>
      <c r="F44" s="139"/>
      <c r="G44" s="155">
        <f t="shared" si="3"/>
        <v>700</v>
      </c>
      <c r="H44" s="142">
        <v>0</v>
      </c>
      <c r="I44" s="142">
        <f>H44/E44*100</f>
        <v>0</v>
      </c>
      <c r="J44" s="142">
        <f>I44-100</f>
        <v>-100</v>
      </c>
      <c r="K44" s="142">
        <f>E44-H44</f>
        <v>700</v>
      </c>
      <c r="L44" s="143">
        <f t="shared" si="0"/>
        <v>0</v>
      </c>
      <c r="M44" s="119">
        <f t="shared" si="2"/>
        <v>-700</v>
      </c>
    </row>
    <row r="45" spans="1:13" ht="47.25">
      <c r="A45" s="145"/>
      <c r="B45" s="152" t="s">
        <v>69</v>
      </c>
      <c r="C45" s="138"/>
      <c r="D45" s="133" t="s">
        <v>70</v>
      </c>
      <c r="E45" s="139">
        <v>28500</v>
      </c>
      <c r="F45" s="139"/>
      <c r="G45" s="155">
        <f t="shared" si="3"/>
        <v>28500</v>
      </c>
      <c r="H45" s="142">
        <v>24246.32</v>
      </c>
      <c r="I45" s="142">
        <f>H45/E45*100</f>
        <v>85.07480701754386</v>
      </c>
      <c r="J45" s="142">
        <f>I45-100</f>
        <v>-14.925192982456139</v>
      </c>
      <c r="K45" s="142">
        <f>E45-H45</f>
        <v>4253.68</v>
      </c>
      <c r="L45" s="143">
        <f t="shared" si="0"/>
        <v>0</v>
      </c>
      <c r="M45" s="119">
        <f t="shared" si="2"/>
        <v>-4253.68</v>
      </c>
    </row>
    <row r="46" spans="1:13" ht="19.5">
      <c r="A46" s="145"/>
      <c r="B46" s="156" t="s">
        <v>16</v>
      </c>
      <c r="C46" s="138" t="s">
        <v>17</v>
      </c>
      <c r="D46" s="133"/>
      <c r="E46" s="147">
        <v>160900</v>
      </c>
      <c r="F46" s="147">
        <f>SUM(F48:F51)</f>
        <v>0</v>
      </c>
      <c r="G46" s="148">
        <f t="shared" si="3"/>
        <v>160900</v>
      </c>
      <c r="H46" s="149">
        <f>SUM(H48:H51)</f>
        <v>96025.59</v>
      </c>
      <c r="I46" s="149">
        <f>H46/E46*100</f>
        <v>59.68029210689869</v>
      </c>
      <c r="J46" s="142">
        <f>I46-100</f>
        <v>-40.31970789310131</v>
      </c>
      <c r="K46" s="142">
        <f>E46-H46</f>
        <v>64874.41</v>
      </c>
      <c r="L46" s="143">
        <f t="shared" si="0"/>
        <v>0</v>
      </c>
      <c r="M46" s="119">
        <f t="shared" si="2"/>
        <v>-64874.41</v>
      </c>
    </row>
    <row r="47" spans="1:13" ht="19.5" hidden="1">
      <c r="A47" s="145"/>
      <c r="B47" s="156"/>
      <c r="C47" s="138"/>
      <c r="D47" s="133"/>
      <c r="E47" s="147">
        <v>-160900</v>
      </c>
      <c r="F47" s="147">
        <f>-F46</f>
        <v>0</v>
      </c>
      <c r="G47" s="148">
        <f t="shared" si="3"/>
        <v>-160900</v>
      </c>
      <c r="H47" s="149">
        <f>-H46</f>
        <v>-96025.59</v>
      </c>
      <c r="I47" s="149"/>
      <c r="J47" s="142"/>
      <c r="K47" s="142"/>
      <c r="L47" s="143">
        <f t="shared" si="0"/>
        <v>0</v>
      </c>
      <c r="M47" s="119">
        <f t="shared" si="2"/>
        <v>64874.41</v>
      </c>
    </row>
    <row r="48" spans="1:13" ht="18.75">
      <c r="A48" s="145"/>
      <c r="B48" s="152" t="s">
        <v>71</v>
      </c>
      <c r="C48" s="138"/>
      <c r="D48" s="133" t="s">
        <v>72</v>
      </c>
      <c r="E48" s="139">
        <v>3000</v>
      </c>
      <c r="F48" s="139"/>
      <c r="G48" s="155">
        <f t="shared" si="3"/>
        <v>3000</v>
      </c>
      <c r="H48" s="142">
        <v>1684.93</v>
      </c>
      <c r="I48" s="142">
        <f>H48/E48*100</f>
        <v>56.16433333333334</v>
      </c>
      <c r="J48" s="142">
        <f>I48-100</f>
        <v>-43.83566666666666</v>
      </c>
      <c r="K48" s="142">
        <f>E48-H48</f>
        <v>1315.07</v>
      </c>
      <c r="L48" s="143">
        <f aca="true" t="shared" si="4" ref="L48:L79">G48-E48</f>
        <v>0</v>
      </c>
      <c r="M48" s="119">
        <f t="shared" si="2"/>
        <v>-1315.07</v>
      </c>
    </row>
    <row r="49" spans="1:13" ht="18.75">
      <c r="A49" s="145"/>
      <c r="B49" s="152" t="s">
        <v>60</v>
      </c>
      <c r="C49" s="138"/>
      <c r="D49" s="133" t="s">
        <v>61</v>
      </c>
      <c r="E49" s="139">
        <v>105050</v>
      </c>
      <c r="F49" s="139"/>
      <c r="G49" s="155">
        <f t="shared" si="3"/>
        <v>105050</v>
      </c>
      <c r="H49" s="142">
        <v>62629.08</v>
      </c>
      <c r="I49" s="142">
        <f>H49/E49*100</f>
        <v>59.618353165159455</v>
      </c>
      <c r="J49" s="142">
        <f>I49-100</f>
        <v>-40.381646834840545</v>
      </c>
      <c r="K49" s="142">
        <f>E49-H49</f>
        <v>42420.92</v>
      </c>
      <c r="L49" s="143">
        <f t="shared" si="4"/>
        <v>0</v>
      </c>
      <c r="M49" s="119">
        <f t="shared" si="2"/>
        <v>-42420.92</v>
      </c>
    </row>
    <row r="50" spans="1:13" ht="18.75">
      <c r="A50" s="145"/>
      <c r="B50" s="152" t="s">
        <v>62</v>
      </c>
      <c r="C50" s="138"/>
      <c r="D50" s="133" t="s">
        <v>63</v>
      </c>
      <c r="E50" s="139">
        <v>20850</v>
      </c>
      <c r="F50" s="139"/>
      <c r="G50" s="155">
        <f t="shared" si="3"/>
        <v>20850</v>
      </c>
      <c r="H50" s="142">
        <v>14949.58</v>
      </c>
      <c r="I50" s="142">
        <f>H50/E50*100</f>
        <v>71.70062350119905</v>
      </c>
      <c r="J50" s="142">
        <f>I50-100</f>
        <v>-28.299376498800953</v>
      </c>
      <c r="K50" s="142">
        <f>E50-H50</f>
        <v>5900.42</v>
      </c>
      <c r="L50" s="143">
        <f t="shared" si="4"/>
        <v>0</v>
      </c>
      <c r="M50" s="119">
        <f aca="true" t="shared" si="5" ref="M50:M81">H50-G50</f>
        <v>-5900.42</v>
      </c>
    </row>
    <row r="51" spans="1:13" s="158" customFormat="1" ht="18.75">
      <c r="A51" s="157"/>
      <c r="B51" s="152" t="s">
        <v>74</v>
      </c>
      <c r="C51" s="138"/>
      <c r="D51" s="133" t="s">
        <v>73</v>
      </c>
      <c r="E51" s="139">
        <v>32000</v>
      </c>
      <c r="F51" s="139"/>
      <c r="G51" s="155">
        <f t="shared" si="3"/>
        <v>32000</v>
      </c>
      <c r="H51" s="142">
        <v>16762</v>
      </c>
      <c r="I51" s="142">
        <f>H51/E51*100</f>
        <v>52.38125</v>
      </c>
      <c r="J51" s="142">
        <f>I51-100</f>
        <v>-47.61875</v>
      </c>
      <c r="K51" s="142">
        <f>E51-H51</f>
        <v>15238</v>
      </c>
      <c r="L51" s="143">
        <f t="shared" si="4"/>
        <v>0</v>
      </c>
      <c r="M51" s="119">
        <f t="shared" si="5"/>
        <v>-15238</v>
      </c>
    </row>
    <row r="52" spans="1:13" ht="18.75">
      <c r="A52" s="159" t="s">
        <v>18</v>
      </c>
      <c r="B52" s="160" t="s">
        <v>19</v>
      </c>
      <c r="C52" s="161"/>
      <c r="D52" s="162"/>
      <c r="E52" s="163">
        <v>98000</v>
      </c>
      <c r="F52" s="163">
        <f>F54+F57+F61</f>
        <v>0</v>
      </c>
      <c r="G52" s="164">
        <f aca="true" t="shared" si="6" ref="G52:G83">E52+F52</f>
        <v>98000</v>
      </c>
      <c r="H52" s="165">
        <f>H54+H57+H61</f>
        <v>61012.4</v>
      </c>
      <c r="I52" s="165">
        <f>H52/E52*100</f>
        <v>62.257551020408165</v>
      </c>
      <c r="J52" s="166">
        <f>I52-100</f>
        <v>-37.742448979591835</v>
      </c>
      <c r="K52" s="142">
        <f>E52-H52</f>
        <v>36987.6</v>
      </c>
      <c r="L52" s="143">
        <f t="shared" si="4"/>
        <v>0</v>
      </c>
      <c r="M52" s="119">
        <f t="shared" si="5"/>
        <v>-36987.6</v>
      </c>
    </row>
    <row r="53" spans="1:13" ht="18.75" hidden="1">
      <c r="A53" s="144"/>
      <c r="B53" s="160"/>
      <c r="C53" s="161"/>
      <c r="D53" s="162"/>
      <c r="E53" s="163">
        <v>-98000</v>
      </c>
      <c r="F53" s="163">
        <f>-F52</f>
        <v>0</v>
      </c>
      <c r="G53" s="164">
        <f t="shared" si="6"/>
        <v>-98000</v>
      </c>
      <c r="H53" s="165">
        <f>-H52</f>
        <v>-61012.4</v>
      </c>
      <c r="I53" s="165"/>
      <c r="J53" s="166"/>
      <c r="K53" s="142"/>
      <c r="L53" s="143">
        <f t="shared" si="4"/>
        <v>0</v>
      </c>
      <c r="M53" s="119">
        <f t="shared" si="5"/>
        <v>36987.6</v>
      </c>
    </row>
    <row r="54" spans="1:13" ht="19.5">
      <c r="A54" s="145"/>
      <c r="B54" s="156" t="s">
        <v>75</v>
      </c>
      <c r="C54" s="138" t="s">
        <v>76</v>
      </c>
      <c r="D54" s="133"/>
      <c r="E54" s="147">
        <v>21000</v>
      </c>
      <c r="F54" s="147">
        <f>SUM(F56)</f>
        <v>0</v>
      </c>
      <c r="G54" s="148">
        <f t="shared" si="6"/>
        <v>21000</v>
      </c>
      <c r="H54" s="149">
        <f>SUM(H56)</f>
        <v>6124.4</v>
      </c>
      <c r="I54" s="149">
        <f>H54/E54*100</f>
        <v>29.16380952380952</v>
      </c>
      <c r="J54" s="142">
        <f>I54-100</f>
        <v>-70.83619047619048</v>
      </c>
      <c r="K54" s="142">
        <f>E54-H54</f>
        <v>14875.6</v>
      </c>
      <c r="L54" s="143">
        <f t="shared" si="4"/>
        <v>0</v>
      </c>
      <c r="M54" s="119">
        <f t="shared" si="5"/>
        <v>-14875.6</v>
      </c>
    </row>
    <row r="55" spans="1:13" ht="19.5" hidden="1">
      <c r="A55" s="145"/>
      <c r="B55" s="156"/>
      <c r="C55" s="138"/>
      <c r="D55" s="133"/>
      <c r="E55" s="147">
        <v>-21000</v>
      </c>
      <c r="F55" s="147">
        <f>-F54</f>
        <v>0</v>
      </c>
      <c r="G55" s="148">
        <f t="shared" si="6"/>
        <v>-21000</v>
      </c>
      <c r="H55" s="149">
        <f>-H54</f>
        <v>-6124.4</v>
      </c>
      <c r="I55" s="149"/>
      <c r="J55" s="142"/>
      <c r="K55" s="142"/>
      <c r="L55" s="143">
        <f t="shared" si="4"/>
        <v>0</v>
      </c>
      <c r="M55" s="119">
        <f t="shared" si="5"/>
        <v>14875.6</v>
      </c>
    </row>
    <row r="56" spans="1:13" ht="18.75">
      <c r="A56" s="145"/>
      <c r="B56" s="152" t="s">
        <v>62</v>
      </c>
      <c r="C56" s="138"/>
      <c r="D56" s="133" t="s">
        <v>63</v>
      </c>
      <c r="E56" s="139">
        <v>21000</v>
      </c>
      <c r="F56" s="139"/>
      <c r="G56" s="155">
        <f t="shared" si="6"/>
        <v>21000</v>
      </c>
      <c r="H56" s="142">
        <v>6124.4</v>
      </c>
      <c r="I56" s="142">
        <f>H56/E56*100</f>
        <v>29.16380952380952</v>
      </c>
      <c r="J56" s="142">
        <f>I56-100</f>
        <v>-70.83619047619048</v>
      </c>
      <c r="K56" s="142">
        <f>E56-H56</f>
        <v>14875.6</v>
      </c>
      <c r="L56" s="143">
        <f t="shared" si="4"/>
        <v>0</v>
      </c>
      <c r="M56" s="119">
        <f t="shared" si="5"/>
        <v>-14875.6</v>
      </c>
    </row>
    <row r="57" spans="1:13" ht="19.5">
      <c r="A57" s="145"/>
      <c r="B57" s="156" t="s">
        <v>77</v>
      </c>
      <c r="C57" s="138" t="s">
        <v>78</v>
      </c>
      <c r="D57" s="133"/>
      <c r="E57" s="147">
        <v>57000</v>
      </c>
      <c r="F57" s="147">
        <f>SUM(F59:F60)</f>
        <v>0</v>
      </c>
      <c r="G57" s="148">
        <f t="shared" si="6"/>
        <v>57000</v>
      </c>
      <c r="H57" s="149">
        <f>SUM(H59:H60)</f>
        <v>36489.5</v>
      </c>
      <c r="I57" s="149">
        <f>H57/E57*100</f>
        <v>64.01666666666667</v>
      </c>
      <c r="J57" s="142">
        <f>I57-100</f>
        <v>-35.983333333333334</v>
      </c>
      <c r="K57" s="142">
        <f>E57-H57</f>
        <v>20510.5</v>
      </c>
      <c r="L57" s="143">
        <f t="shared" si="4"/>
        <v>0</v>
      </c>
      <c r="M57" s="119">
        <f t="shared" si="5"/>
        <v>-20510.5</v>
      </c>
    </row>
    <row r="58" spans="1:13" ht="19.5" hidden="1">
      <c r="A58" s="145"/>
      <c r="B58" s="156"/>
      <c r="C58" s="138"/>
      <c r="D58" s="133"/>
      <c r="E58" s="147">
        <v>-57000</v>
      </c>
      <c r="F58" s="147">
        <f>-F57</f>
        <v>0</v>
      </c>
      <c r="G58" s="148">
        <f t="shared" si="6"/>
        <v>-57000</v>
      </c>
      <c r="H58" s="149">
        <f>-H57</f>
        <v>-36489.5</v>
      </c>
      <c r="I58" s="149"/>
      <c r="J58" s="142"/>
      <c r="K58" s="142"/>
      <c r="L58" s="143">
        <f t="shared" si="4"/>
        <v>0</v>
      </c>
      <c r="M58" s="119">
        <f t="shared" si="5"/>
        <v>20510.5</v>
      </c>
    </row>
    <row r="59" spans="1:13" ht="18.75">
      <c r="A59" s="145"/>
      <c r="B59" s="152" t="s">
        <v>62</v>
      </c>
      <c r="C59" s="138"/>
      <c r="D59" s="133" t="s">
        <v>63</v>
      </c>
      <c r="E59" s="139">
        <v>35000</v>
      </c>
      <c r="F59" s="139"/>
      <c r="G59" s="155">
        <f t="shared" si="6"/>
        <v>35000</v>
      </c>
      <c r="H59" s="142">
        <v>14842.2</v>
      </c>
      <c r="I59" s="142">
        <f>H59/E59*100</f>
        <v>42.406285714285715</v>
      </c>
      <c r="J59" s="142">
        <f>I59-100</f>
        <v>-57.593714285714285</v>
      </c>
      <c r="K59" s="142">
        <f>E59-H59</f>
        <v>20157.8</v>
      </c>
      <c r="L59" s="143">
        <f t="shared" si="4"/>
        <v>0</v>
      </c>
      <c r="M59" s="119">
        <f t="shared" si="5"/>
        <v>-20157.8</v>
      </c>
    </row>
    <row r="60" spans="1:13" ht="31.5">
      <c r="A60" s="145"/>
      <c r="B60" s="152" t="s">
        <v>79</v>
      </c>
      <c r="C60" s="138"/>
      <c r="D60" s="133" t="s">
        <v>80</v>
      </c>
      <c r="E60" s="139">
        <v>22000</v>
      </c>
      <c r="F60" s="139"/>
      <c r="G60" s="155">
        <f t="shared" si="6"/>
        <v>22000</v>
      </c>
      <c r="H60" s="142">
        <f>20061.3+610+976</f>
        <v>21647.3</v>
      </c>
      <c r="I60" s="142">
        <f>H60/E60*100</f>
        <v>98.39681818181818</v>
      </c>
      <c r="J60" s="142">
        <f>I60-100</f>
        <v>-1.6031818181818238</v>
      </c>
      <c r="K60" s="142">
        <f>E60-H60</f>
        <v>352.7000000000007</v>
      </c>
      <c r="L60" s="143">
        <f t="shared" si="4"/>
        <v>0</v>
      </c>
      <c r="M60" s="119">
        <f t="shared" si="5"/>
        <v>-352.7000000000007</v>
      </c>
    </row>
    <row r="61" spans="1:13" ht="19.5">
      <c r="A61" s="145"/>
      <c r="B61" s="156" t="s">
        <v>20</v>
      </c>
      <c r="C61" s="138" t="s">
        <v>21</v>
      </c>
      <c r="D61" s="133"/>
      <c r="E61" s="147">
        <v>20000</v>
      </c>
      <c r="F61" s="147">
        <f>SUM(F63)</f>
        <v>0</v>
      </c>
      <c r="G61" s="148">
        <f t="shared" si="6"/>
        <v>20000</v>
      </c>
      <c r="H61" s="149">
        <f>SUM(H63)</f>
        <v>18398.5</v>
      </c>
      <c r="I61" s="149">
        <f>H61/E61*100</f>
        <v>91.99249999999999</v>
      </c>
      <c r="J61" s="142">
        <f>I61-100</f>
        <v>-8.007500000000007</v>
      </c>
      <c r="K61" s="142">
        <f>E61-H61</f>
        <v>1601.5</v>
      </c>
      <c r="L61" s="143">
        <f t="shared" si="4"/>
        <v>0</v>
      </c>
      <c r="M61" s="119">
        <f t="shared" si="5"/>
        <v>-1601.5</v>
      </c>
    </row>
    <row r="62" spans="1:13" ht="19.5" hidden="1">
      <c r="A62" s="145"/>
      <c r="B62" s="156"/>
      <c r="C62" s="138"/>
      <c r="D62" s="133"/>
      <c r="E62" s="147">
        <v>-20000</v>
      </c>
      <c r="F62" s="147">
        <f>-F61</f>
        <v>0</v>
      </c>
      <c r="G62" s="148">
        <f t="shared" si="6"/>
        <v>-20000</v>
      </c>
      <c r="H62" s="149">
        <f>-H61</f>
        <v>-18398.5</v>
      </c>
      <c r="I62" s="149"/>
      <c r="J62" s="142"/>
      <c r="K62" s="142"/>
      <c r="L62" s="143">
        <f t="shared" si="4"/>
        <v>0</v>
      </c>
      <c r="M62" s="119">
        <f t="shared" si="5"/>
        <v>1601.5</v>
      </c>
    </row>
    <row r="63" spans="1:13" ht="18.75">
      <c r="A63" s="145"/>
      <c r="B63" s="152" t="s">
        <v>62</v>
      </c>
      <c r="C63" s="138"/>
      <c r="D63" s="133" t="s">
        <v>63</v>
      </c>
      <c r="E63" s="139">
        <v>20000</v>
      </c>
      <c r="F63" s="139"/>
      <c r="G63" s="155">
        <f t="shared" si="6"/>
        <v>20000</v>
      </c>
      <c r="H63" s="142">
        <v>18398.5</v>
      </c>
      <c r="I63" s="142">
        <f>H63/E63*100</f>
        <v>91.99249999999999</v>
      </c>
      <c r="J63" s="142">
        <f>I63-100</f>
        <v>-8.007500000000007</v>
      </c>
      <c r="K63" s="142">
        <f>E63-H63</f>
        <v>1601.5</v>
      </c>
      <c r="L63" s="143">
        <f t="shared" si="4"/>
        <v>0</v>
      </c>
      <c r="M63" s="119">
        <f t="shared" si="5"/>
        <v>-1601.5</v>
      </c>
    </row>
    <row r="64" spans="1:13" ht="18.75">
      <c r="A64" s="136" t="s">
        <v>22</v>
      </c>
      <c r="B64" s="137" t="s">
        <v>23</v>
      </c>
      <c r="C64" s="138"/>
      <c r="D64" s="133"/>
      <c r="E64" s="139">
        <v>2433795</v>
      </c>
      <c r="F64" s="139">
        <f>F66+F83+F86+F97+F121+F124</f>
        <v>0</v>
      </c>
      <c r="G64" s="140">
        <f t="shared" si="6"/>
        <v>2433795</v>
      </c>
      <c r="H64" s="141">
        <f>H66+H83+H86+H97+H121</f>
        <v>1764413.7799999998</v>
      </c>
      <c r="I64" s="141">
        <f>H64/E64*100</f>
        <v>72.49640088832462</v>
      </c>
      <c r="J64" s="142">
        <f>I64-100</f>
        <v>-27.503599111675385</v>
      </c>
      <c r="K64" s="142">
        <f>E64-H64</f>
        <v>669381.2200000002</v>
      </c>
      <c r="L64" s="143">
        <f t="shared" si="4"/>
        <v>0</v>
      </c>
      <c r="M64" s="119">
        <f t="shared" si="5"/>
        <v>-669381.2200000002</v>
      </c>
    </row>
    <row r="65" spans="1:13" ht="18.75" hidden="1">
      <c r="A65" s="144"/>
      <c r="B65" s="137"/>
      <c r="C65" s="138"/>
      <c r="D65" s="133"/>
      <c r="E65" s="139">
        <v>-2433795</v>
      </c>
      <c r="F65" s="139">
        <f>-F64</f>
        <v>0</v>
      </c>
      <c r="G65" s="140">
        <f t="shared" si="6"/>
        <v>-2433795</v>
      </c>
      <c r="H65" s="141">
        <f>-H64</f>
        <v>-1764413.7799999998</v>
      </c>
      <c r="I65" s="141"/>
      <c r="J65" s="142"/>
      <c r="K65" s="142"/>
      <c r="L65" s="143">
        <f t="shared" si="4"/>
        <v>0</v>
      </c>
      <c r="M65" s="119">
        <f t="shared" si="5"/>
        <v>669381.2200000002</v>
      </c>
    </row>
    <row r="66" spans="1:13" ht="19.5">
      <c r="A66" s="145"/>
      <c r="B66" s="156" t="s">
        <v>24</v>
      </c>
      <c r="C66" s="138" t="s">
        <v>25</v>
      </c>
      <c r="D66" s="133"/>
      <c r="E66" s="147">
        <v>167787</v>
      </c>
      <c r="F66" s="147">
        <f>SUM(F68:F82)</f>
        <v>0</v>
      </c>
      <c r="G66" s="148">
        <f t="shared" si="6"/>
        <v>167787</v>
      </c>
      <c r="H66" s="149">
        <f>SUM(H68:H82)</f>
        <v>98392.27</v>
      </c>
      <c r="I66" s="149">
        <f>H66/E66*100</f>
        <v>58.641176014828325</v>
      </c>
      <c r="J66" s="142">
        <f>I66-100</f>
        <v>-41.358823985171675</v>
      </c>
      <c r="K66" s="142">
        <f>E66-H66</f>
        <v>69394.73</v>
      </c>
      <c r="L66" s="143">
        <f t="shared" si="4"/>
        <v>0</v>
      </c>
      <c r="M66" s="119">
        <f t="shared" si="5"/>
        <v>-69394.73</v>
      </c>
    </row>
    <row r="67" spans="1:13" ht="19.5" hidden="1">
      <c r="A67" s="145"/>
      <c r="B67" s="156"/>
      <c r="C67" s="138"/>
      <c r="D67" s="133"/>
      <c r="E67" s="147">
        <v>-167787</v>
      </c>
      <c r="F67" s="147">
        <f>-F66</f>
        <v>0</v>
      </c>
      <c r="G67" s="148">
        <f t="shared" si="6"/>
        <v>-167787</v>
      </c>
      <c r="H67" s="149">
        <f>-H66</f>
        <v>-98392.27</v>
      </c>
      <c r="I67" s="149"/>
      <c r="J67" s="142"/>
      <c r="K67" s="142"/>
      <c r="L67" s="143">
        <f t="shared" si="4"/>
        <v>0</v>
      </c>
      <c r="M67" s="119">
        <f t="shared" si="5"/>
        <v>69394.73</v>
      </c>
    </row>
    <row r="68" spans="1:13" ht="18.75">
      <c r="A68" s="145"/>
      <c r="B68" s="152" t="s">
        <v>81</v>
      </c>
      <c r="C68" s="138"/>
      <c r="D68" s="133" t="s">
        <v>82</v>
      </c>
      <c r="E68" s="139">
        <v>122725</v>
      </c>
      <c r="F68" s="139"/>
      <c r="G68" s="155">
        <f t="shared" si="6"/>
        <v>122725</v>
      </c>
      <c r="H68" s="142">
        <f>45709.71+17595.71</f>
        <v>63305.42</v>
      </c>
      <c r="I68" s="142">
        <f aca="true" t="shared" si="7" ref="I68:I83">H68/E68*100</f>
        <v>51.58314931757996</v>
      </c>
      <c r="J68" s="142">
        <f aca="true" t="shared" si="8" ref="J68:J83">I68-100</f>
        <v>-48.41685068242004</v>
      </c>
      <c r="K68" s="142">
        <f aca="true" t="shared" si="9" ref="K68:K83">E68-H68</f>
        <v>59419.58</v>
      </c>
      <c r="L68" s="143">
        <f t="shared" si="4"/>
        <v>0</v>
      </c>
      <c r="M68" s="119">
        <f t="shared" si="5"/>
        <v>-59419.58</v>
      </c>
    </row>
    <row r="69" spans="1:13" ht="18.75">
      <c r="A69" s="145"/>
      <c r="B69" s="152" t="s">
        <v>83</v>
      </c>
      <c r="C69" s="138"/>
      <c r="D69" s="133" t="s">
        <v>84</v>
      </c>
      <c r="E69" s="139">
        <v>6840</v>
      </c>
      <c r="F69" s="139"/>
      <c r="G69" s="155">
        <f t="shared" si="6"/>
        <v>6840</v>
      </c>
      <c r="H69" s="142">
        <f>4332.66+2500</f>
        <v>6832.66</v>
      </c>
      <c r="I69" s="142">
        <f t="shared" si="7"/>
        <v>99.89269005847953</v>
      </c>
      <c r="J69" s="142">
        <f t="shared" si="8"/>
        <v>-0.10730994152046947</v>
      </c>
      <c r="K69" s="142">
        <f t="shared" si="9"/>
        <v>7.3400000000001455</v>
      </c>
      <c r="L69" s="143">
        <f t="shared" si="4"/>
        <v>0</v>
      </c>
      <c r="M69" s="119">
        <f t="shared" si="5"/>
        <v>-7.3400000000001455</v>
      </c>
    </row>
    <row r="70" spans="1:13" ht="18.75">
      <c r="A70" s="145"/>
      <c r="B70" s="152" t="s">
        <v>85</v>
      </c>
      <c r="C70" s="138"/>
      <c r="D70" s="133" t="s">
        <v>86</v>
      </c>
      <c r="E70" s="139">
        <v>14300</v>
      </c>
      <c r="F70" s="139"/>
      <c r="G70" s="155">
        <f t="shared" si="6"/>
        <v>14300</v>
      </c>
      <c r="H70" s="142">
        <f>6101.52+4854.17</f>
        <v>10955.69</v>
      </c>
      <c r="I70" s="142">
        <f t="shared" si="7"/>
        <v>76.61321678321679</v>
      </c>
      <c r="J70" s="142">
        <f t="shared" si="8"/>
        <v>-23.386783216783215</v>
      </c>
      <c r="K70" s="142">
        <f t="shared" si="9"/>
        <v>3344.3099999999995</v>
      </c>
      <c r="L70" s="143">
        <f t="shared" si="4"/>
        <v>0</v>
      </c>
      <c r="M70" s="119">
        <f t="shared" si="5"/>
        <v>-3344.3099999999995</v>
      </c>
    </row>
    <row r="71" spans="1:13" ht="18.75">
      <c r="A71" s="145"/>
      <c r="B71" s="152" t="s">
        <v>87</v>
      </c>
      <c r="C71" s="138"/>
      <c r="D71" s="133" t="s">
        <v>88</v>
      </c>
      <c r="E71" s="139">
        <v>2350</v>
      </c>
      <c r="F71" s="139"/>
      <c r="G71" s="155">
        <f t="shared" si="6"/>
        <v>2350</v>
      </c>
      <c r="H71" s="142">
        <f>959.98+787.61</f>
        <v>1747.5900000000001</v>
      </c>
      <c r="I71" s="142">
        <f t="shared" si="7"/>
        <v>74.36553191489362</v>
      </c>
      <c r="J71" s="142">
        <f t="shared" si="8"/>
        <v>-25.634468085106377</v>
      </c>
      <c r="K71" s="142">
        <f t="shared" si="9"/>
        <v>602.4099999999999</v>
      </c>
      <c r="L71" s="143">
        <f t="shared" si="4"/>
        <v>0</v>
      </c>
      <c r="M71" s="119">
        <f t="shared" si="5"/>
        <v>-602.4099999999999</v>
      </c>
    </row>
    <row r="72" spans="1:13" ht="18.75">
      <c r="A72" s="145"/>
      <c r="B72" s="152" t="s">
        <v>89</v>
      </c>
      <c r="C72" s="138"/>
      <c r="D72" s="133" t="s">
        <v>90</v>
      </c>
      <c r="E72" s="139">
        <v>3000</v>
      </c>
      <c r="F72" s="139"/>
      <c r="G72" s="155">
        <f t="shared" si="6"/>
        <v>3000</v>
      </c>
      <c r="H72" s="142">
        <v>3000</v>
      </c>
      <c r="I72" s="142">
        <f t="shared" si="7"/>
        <v>100</v>
      </c>
      <c r="J72" s="142">
        <f t="shared" si="8"/>
        <v>0</v>
      </c>
      <c r="K72" s="142">
        <f t="shared" si="9"/>
        <v>0</v>
      </c>
      <c r="L72" s="143">
        <f t="shared" si="4"/>
        <v>0</v>
      </c>
      <c r="M72" s="119">
        <f t="shared" si="5"/>
        <v>0</v>
      </c>
    </row>
    <row r="73" spans="1:13" ht="18.75">
      <c r="A73" s="145"/>
      <c r="B73" s="152" t="s">
        <v>71</v>
      </c>
      <c r="C73" s="138"/>
      <c r="D73" s="133" t="s">
        <v>72</v>
      </c>
      <c r="E73" s="139">
        <v>2500</v>
      </c>
      <c r="F73" s="139"/>
      <c r="G73" s="155">
        <f t="shared" si="6"/>
        <v>2500</v>
      </c>
      <c r="H73" s="142">
        <v>1912.92</v>
      </c>
      <c r="I73" s="142">
        <f t="shared" si="7"/>
        <v>76.5168</v>
      </c>
      <c r="J73" s="142">
        <f t="shared" si="8"/>
        <v>-23.483199999999997</v>
      </c>
      <c r="K73" s="142">
        <f t="shared" si="9"/>
        <v>587.0799999999999</v>
      </c>
      <c r="L73" s="143">
        <f t="shared" si="4"/>
        <v>0</v>
      </c>
      <c r="M73" s="119">
        <f t="shared" si="5"/>
        <v>-587.0799999999999</v>
      </c>
    </row>
    <row r="74" spans="1:13" ht="18.75">
      <c r="A74" s="145"/>
      <c r="B74" s="152" t="s">
        <v>91</v>
      </c>
      <c r="C74" s="138"/>
      <c r="D74" s="133" t="s">
        <v>92</v>
      </c>
      <c r="E74" s="139">
        <v>200</v>
      </c>
      <c r="F74" s="139"/>
      <c r="G74" s="155">
        <f t="shared" si="6"/>
        <v>200</v>
      </c>
      <c r="H74" s="142">
        <v>50</v>
      </c>
      <c r="I74" s="142">
        <f t="shared" si="7"/>
        <v>25</v>
      </c>
      <c r="J74" s="142">
        <f t="shared" si="8"/>
        <v>-75</v>
      </c>
      <c r="K74" s="142">
        <f t="shared" si="9"/>
        <v>150</v>
      </c>
      <c r="L74" s="143">
        <f t="shared" si="4"/>
        <v>0</v>
      </c>
      <c r="M74" s="119">
        <f t="shared" si="5"/>
        <v>-150</v>
      </c>
    </row>
    <row r="75" spans="1:13" ht="18.75">
      <c r="A75" s="145"/>
      <c r="B75" s="152" t="s">
        <v>62</v>
      </c>
      <c r="C75" s="138"/>
      <c r="D75" s="133" t="s">
        <v>63</v>
      </c>
      <c r="E75" s="139">
        <v>2300</v>
      </c>
      <c r="F75" s="139"/>
      <c r="G75" s="155">
        <f t="shared" si="6"/>
        <v>2300</v>
      </c>
      <c r="H75" s="142">
        <v>2046.51</v>
      </c>
      <c r="I75" s="142">
        <f t="shared" si="7"/>
        <v>88.97869565217391</v>
      </c>
      <c r="J75" s="142">
        <f t="shared" si="8"/>
        <v>-11.021304347826089</v>
      </c>
      <c r="K75" s="142">
        <f t="shared" si="9"/>
        <v>253.49</v>
      </c>
      <c r="L75" s="143">
        <f t="shared" si="4"/>
        <v>0</v>
      </c>
      <c r="M75" s="119">
        <f t="shared" si="5"/>
        <v>-253.49</v>
      </c>
    </row>
    <row r="76" spans="1:13" ht="31.5">
      <c r="A76" s="145"/>
      <c r="B76" s="152" t="s">
        <v>93</v>
      </c>
      <c r="C76" s="138"/>
      <c r="D76" s="133" t="s">
        <v>94</v>
      </c>
      <c r="E76" s="139">
        <v>800</v>
      </c>
      <c r="F76" s="139"/>
      <c r="G76" s="155">
        <f t="shared" si="6"/>
        <v>800</v>
      </c>
      <c r="H76" s="142">
        <v>273.28</v>
      </c>
      <c r="I76" s="142">
        <f t="shared" si="7"/>
        <v>34.16</v>
      </c>
      <c r="J76" s="142">
        <f t="shared" si="8"/>
        <v>-65.84</v>
      </c>
      <c r="K76" s="142">
        <f t="shared" si="9"/>
        <v>526.72</v>
      </c>
      <c r="L76" s="143">
        <f t="shared" si="4"/>
        <v>0</v>
      </c>
      <c r="M76" s="119">
        <f t="shared" si="5"/>
        <v>-526.72</v>
      </c>
    </row>
    <row r="77" spans="1:13" ht="42.75" customHeight="1">
      <c r="A77" s="145"/>
      <c r="B77" s="152" t="s">
        <v>95</v>
      </c>
      <c r="C77" s="138"/>
      <c r="D77" s="133" t="s">
        <v>96</v>
      </c>
      <c r="E77" s="139">
        <v>1800</v>
      </c>
      <c r="F77" s="139"/>
      <c r="G77" s="155">
        <f t="shared" si="6"/>
        <v>1800</v>
      </c>
      <c r="H77" s="142">
        <v>1393.69</v>
      </c>
      <c r="I77" s="142">
        <f t="shared" si="7"/>
        <v>77.42722222222223</v>
      </c>
      <c r="J77" s="142">
        <f t="shared" si="8"/>
        <v>-22.572777777777773</v>
      </c>
      <c r="K77" s="142">
        <f t="shared" si="9"/>
        <v>406.30999999999995</v>
      </c>
      <c r="L77" s="143">
        <f t="shared" si="4"/>
        <v>0</v>
      </c>
      <c r="M77" s="119">
        <f t="shared" si="5"/>
        <v>-406.30999999999995</v>
      </c>
    </row>
    <row r="78" spans="1:13" ht="18.75">
      <c r="A78" s="145"/>
      <c r="B78" s="152" t="s">
        <v>97</v>
      </c>
      <c r="C78" s="138"/>
      <c r="D78" s="133" t="s">
        <v>98</v>
      </c>
      <c r="E78" s="139">
        <v>4500</v>
      </c>
      <c r="F78" s="139"/>
      <c r="G78" s="155">
        <f t="shared" si="6"/>
        <v>4500</v>
      </c>
      <c r="H78" s="142">
        <v>3069.41</v>
      </c>
      <c r="I78" s="142">
        <f t="shared" si="7"/>
        <v>68.20911111111111</v>
      </c>
      <c r="J78" s="142">
        <f t="shared" si="8"/>
        <v>-31.790888888888887</v>
      </c>
      <c r="K78" s="142">
        <f t="shared" si="9"/>
        <v>1430.5900000000001</v>
      </c>
      <c r="L78" s="143">
        <f t="shared" si="4"/>
        <v>0</v>
      </c>
      <c r="M78" s="119">
        <f t="shared" si="5"/>
        <v>-1430.5900000000001</v>
      </c>
    </row>
    <row r="79" spans="1:13" ht="31.5">
      <c r="A79" s="145"/>
      <c r="B79" s="152" t="s">
        <v>99</v>
      </c>
      <c r="C79" s="138"/>
      <c r="D79" s="133" t="s">
        <v>100</v>
      </c>
      <c r="E79" s="139">
        <v>3022</v>
      </c>
      <c r="F79" s="139"/>
      <c r="G79" s="155">
        <f t="shared" si="6"/>
        <v>3022</v>
      </c>
      <c r="H79" s="142">
        <v>2700</v>
      </c>
      <c r="I79" s="142">
        <f t="shared" si="7"/>
        <v>89.34480476505625</v>
      </c>
      <c r="J79" s="142">
        <f t="shared" si="8"/>
        <v>-10.655195234943747</v>
      </c>
      <c r="K79" s="142">
        <f t="shared" si="9"/>
        <v>322</v>
      </c>
      <c r="L79" s="143">
        <f t="shared" si="4"/>
        <v>0</v>
      </c>
      <c r="M79" s="119">
        <f t="shared" si="5"/>
        <v>-322</v>
      </c>
    </row>
    <row r="80" spans="1:13" ht="31.5">
      <c r="A80" s="145"/>
      <c r="B80" s="152" t="s">
        <v>125</v>
      </c>
      <c r="C80" s="138"/>
      <c r="D80" s="133" t="s">
        <v>101</v>
      </c>
      <c r="E80" s="139">
        <v>1400</v>
      </c>
      <c r="F80" s="139"/>
      <c r="G80" s="155">
        <f t="shared" si="6"/>
        <v>1400</v>
      </c>
      <c r="H80" s="142">
        <v>245</v>
      </c>
      <c r="I80" s="142">
        <f t="shared" si="7"/>
        <v>17.5</v>
      </c>
      <c r="J80" s="142">
        <f t="shared" si="8"/>
        <v>-82.5</v>
      </c>
      <c r="K80" s="142">
        <f t="shared" si="9"/>
        <v>1155</v>
      </c>
      <c r="L80" s="143">
        <f aca="true" t="shared" si="10" ref="L80:L111">G80-E80</f>
        <v>0</v>
      </c>
      <c r="M80" s="119">
        <f t="shared" si="5"/>
        <v>-1155</v>
      </c>
    </row>
    <row r="81" spans="1:13" ht="31.5">
      <c r="A81" s="145"/>
      <c r="B81" s="152" t="s">
        <v>103</v>
      </c>
      <c r="C81" s="138"/>
      <c r="D81" s="133" t="s">
        <v>102</v>
      </c>
      <c r="E81" s="139">
        <v>350</v>
      </c>
      <c r="F81" s="139"/>
      <c r="G81" s="155">
        <f t="shared" si="6"/>
        <v>350</v>
      </c>
      <c r="H81" s="142">
        <v>0</v>
      </c>
      <c r="I81" s="142">
        <f t="shared" si="7"/>
        <v>0</v>
      </c>
      <c r="J81" s="142">
        <f t="shared" si="8"/>
        <v>-100</v>
      </c>
      <c r="K81" s="142">
        <f t="shared" si="9"/>
        <v>350</v>
      </c>
      <c r="L81" s="143">
        <f t="shared" si="10"/>
        <v>0</v>
      </c>
      <c r="M81" s="119">
        <f t="shared" si="5"/>
        <v>-350</v>
      </c>
    </row>
    <row r="82" spans="1:13" ht="31.5">
      <c r="A82" s="145"/>
      <c r="B82" s="152" t="s">
        <v>104</v>
      </c>
      <c r="C82" s="138"/>
      <c r="D82" s="133" t="s">
        <v>105</v>
      </c>
      <c r="E82" s="139">
        <v>1700</v>
      </c>
      <c r="F82" s="139"/>
      <c r="G82" s="155">
        <f t="shared" si="6"/>
        <v>1700</v>
      </c>
      <c r="H82" s="142">
        <v>860.1</v>
      </c>
      <c r="I82" s="142">
        <f t="shared" si="7"/>
        <v>50.59411764705882</v>
      </c>
      <c r="J82" s="142">
        <f t="shared" si="8"/>
        <v>-49.40588235294118</v>
      </c>
      <c r="K82" s="142">
        <f t="shared" si="9"/>
        <v>839.9</v>
      </c>
      <c r="L82" s="143">
        <f t="shared" si="10"/>
        <v>0</v>
      </c>
      <c r="M82" s="119">
        <f aca="true" t="shared" si="11" ref="M82:M113">H82-G82</f>
        <v>-839.9</v>
      </c>
    </row>
    <row r="83" spans="1:13" ht="19.5">
      <c r="A83" s="145"/>
      <c r="B83" s="156" t="s">
        <v>106</v>
      </c>
      <c r="C83" s="138" t="s">
        <v>107</v>
      </c>
      <c r="D83" s="133"/>
      <c r="E83" s="147">
        <v>28200</v>
      </c>
      <c r="F83" s="147">
        <f>SUM(F85)</f>
        <v>0</v>
      </c>
      <c r="G83" s="148">
        <f t="shared" si="6"/>
        <v>28200</v>
      </c>
      <c r="H83" s="149">
        <f>SUM(H85)</f>
        <v>16272.36</v>
      </c>
      <c r="I83" s="149">
        <f t="shared" si="7"/>
        <v>57.70340425531914</v>
      </c>
      <c r="J83" s="142">
        <f t="shared" si="8"/>
        <v>-42.29659574468086</v>
      </c>
      <c r="K83" s="142">
        <f t="shared" si="9"/>
        <v>11927.64</v>
      </c>
      <c r="L83" s="143">
        <f t="shared" si="10"/>
        <v>0</v>
      </c>
      <c r="M83" s="119">
        <f t="shared" si="11"/>
        <v>-11927.64</v>
      </c>
    </row>
    <row r="84" spans="1:13" ht="19.5" hidden="1">
      <c r="A84" s="145"/>
      <c r="B84" s="156"/>
      <c r="C84" s="138"/>
      <c r="D84" s="133"/>
      <c r="E84" s="147">
        <v>-28200</v>
      </c>
      <c r="F84" s="147">
        <f>-F83</f>
        <v>0</v>
      </c>
      <c r="G84" s="148">
        <f aca="true" t="shared" si="12" ref="G84:G115">E84+F84</f>
        <v>-28200</v>
      </c>
      <c r="H84" s="149">
        <f>-H83</f>
        <v>-16272.36</v>
      </c>
      <c r="I84" s="149"/>
      <c r="J84" s="142"/>
      <c r="K84" s="142"/>
      <c r="L84" s="143">
        <f t="shared" si="10"/>
        <v>0</v>
      </c>
      <c r="M84" s="119">
        <f t="shared" si="11"/>
        <v>11927.64</v>
      </c>
    </row>
    <row r="85" spans="1:13" ht="47.25">
      <c r="A85" s="145"/>
      <c r="B85" s="152" t="s">
        <v>108</v>
      </c>
      <c r="C85" s="138"/>
      <c r="D85" s="133" t="s">
        <v>56</v>
      </c>
      <c r="E85" s="139">
        <v>28200</v>
      </c>
      <c r="F85" s="139"/>
      <c r="G85" s="155">
        <f t="shared" si="12"/>
        <v>28200</v>
      </c>
      <c r="H85" s="142">
        <v>16272.36</v>
      </c>
      <c r="I85" s="142">
        <f>H85/E85*100</f>
        <v>57.70340425531914</v>
      </c>
      <c r="J85" s="142">
        <f>I85-100</f>
        <v>-42.29659574468086</v>
      </c>
      <c r="K85" s="142">
        <f>E85-H85</f>
        <v>11927.64</v>
      </c>
      <c r="L85" s="143">
        <f t="shared" si="10"/>
        <v>0</v>
      </c>
      <c r="M85" s="119">
        <f t="shared" si="11"/>
        <v>-11927.64</v>
      </c>
    </row>
    <row r="86" spans="1:13" ht="19.5">
      <c r="A86" s="145"/>
      <c r="B86" s="156" t="s">
        <v>109</v>
      </c>
      <c r="C86" s="138" t="s">
        <v>110</v>
      </c>
      <c r="D86" s="133"/>
      <c r="E86" s="147">
        <v>134700</v>
      </c>
      <c r="F86" s="147">
        <f>SUM(F88:F96)</f>
        <v>0</v>
      </c>
      <c r="G86" s="148">
        <f t="shared" si="12"/>
        <v>134700</v>
      </c>
      <c r="H86" s="149">
        <f>SUM(H88:H96)</f>
        <v>95387.55000000002</v>
      </c>
      <c r="I86" s="149">
        <f>H86/E86*100</f>
        <v>70.81481069042319</v>
      </c>
      <c r="J86" s="142">
        <f>I86-100</f>
        <v>-29.185189309576813</v>
      </c>
      <c r="K86" s="142">
        <f>E86-H86</f>
        <v>39312.44999999998</v>
      </c>
      <c r="L86" s="143">
        <f t="shared" si="10"/>
        <v>0</v>
      </c>
      <c r="M86" s="119">
        <f t="shared" si="11"/>
        <v>-39312.44999999998</v>
      </c>
    </row>
    <row r="87" spans="1:13" ht="19.5" hidden="1">
      <c r="A87" s="145"/>
      <c r="B87" s="156"/>
      <c r="C87" s="138"/>
      <c r="D87" s="133"/>
      <c r="E87" s="147">
        <v>-134700</v>
      </c>
      <c r="F87" s="147">
        <f>-F86</f>
        <v>0</v>
      </c>
      <c r="G87" s="148">
        <f t="shared" si="12"/>
        <v>-134700</v>
      </c>
      <c r="H87" s="149">
        <f>-H86</f>
        <v>-95387.55000000002</v>
      </c>
      <c r="I87" s="149"/>
      <c r="J87" s="142"/>
      <c r="K87" s="142"/>
      <c r="L87" s="143">
        <f t="shared" si="10"/>
        <v>0</v>
      </c>
      <c r="M87" s="119">
        <f t="shared" si="11"/>
        <v>39312.44999999998</v>
      </c>
    </row>
    <row r="88" spans="1:13" ht="18.75">
      <c r="A88" s="145"/>
      <c r="B88" s="152" t="s">
        <v>111</v>
      </c>
      <c r="C88" s="138"/>
      <c r="D88" s="133" t="s">
        <v>112</v>
      </c>
      <c r="E88" s="139">
        <v>121000</v>
      </c>
      <c r="F88" s="139"/>
      <c r="G88" s="155">
        <f t="shared" si="12"/>
        <v>121000</v>
      </c>
      <c r="H88" s="142">
        <v>86480.77</v>
      </c>
      <c r="I88" s="142">
        <f aca="true" t="shared" si="13" ref="I88:I97">H88/E88*100</f>
        <v>71.47171074380165</v>
      </c>
      <c r="J88" s="142">
        <f aca="true" t="shared" si="14" ref="J88:J97">I88-100</f>
        <v>-28.52828925619835</v>
      </c>
      <c r="K88" s="142">
        <f aca="true" t="shared" si="15" ref="K88:K97">E88-H88</f>
        <v>34519.229999999996</v>
      </c>
      <c r="L88" s="143">
        <f t="shared" si="10"/>
        <v>0</v>
      </c>
      <c r="M88" s="119">
        <f t="shared" si="11"/>
        <v>-34519.229999999996</v>
      </c>
    </row>
    <row r="89" spans="1:13" ht="18.75">
      <c r="A89" s="145"/>
      <c r="B89" s="152" t="s">
        <v>71</v>
      </c>
      <c r="C89" s="138"/>
      <c r="D89" s="133" t="s">
        <v>72</v>
      </c>
      <c r="E89" s="139">
        <v>4000</v>
      </c>
      <c r="F89" s="139"/>
      <c r="G89" s="155">
        <f t="shared" si="12"/>
        <v>4000</v>
      </c>
      <c r="H89" s="142">
        <v>2917.89</v>
      </c>
      <c r="I89" s="142">
        <f t="shared" si="13"/>
        <v>72.94725</v>
      </c>
      <c r="J89" s="142">
        <f t="shared" si="14"/>
        <v>-27.052750000000003</v>
      </c>
      <c r="K89" s="142">
        <f t="shared" si="15"/>
        <v>1082.1100000000001</v>
      </c>
      <c r="L89" s="143">
        <f t="shared" si="10"/>
        <v>0</v>
      </c>
      <c r="M89" s="119">
        <f t="shared" si="11"/>
        <v>-1082.1100000000001</v>
      </c>
    </row>
    <row r="90" spans="1:13" ht="18.75">
      <c r="A90" s="145"/>
      <c r="B90" s="152" t="s">
        <v>62</v>
      </c>
      <c r="C90" s="138"/>
      <c r="D90" s="133" t="s">
        <v>63</v>
      </c>
      <c r="E90" s="139">
        <v>2000</v>
      </c>
      <c r="F90" s="139"/>
      <c r="G90" s="155">
        <f t="shared" si="12"/>
        <v>2000</v>
      </c>
      <c r="H90" s="142">
        <v>928.82</v>
      </c>
      <c r="I90" s="142">
        <f t="shared" si="13"/>
        <v>46.441</v>
      </c>
      <c r="J90" s="142">
        <f t="shared" si="14"/>
        <v>-53.559</v>
      </c>
      <c r="K90" s="142">
        <f t="shared" si="15"/>
        <v>1071.1799999999998</v>
      </c>
      <c r="L90" s="143">
        <f t="shared" si="10"/>
        <v>0</v>
      </c>
      <c r="M90" s="119">
        <f t="shared" si="11"/>
        <v>-1071.1799999999998</v>
      </c>
    </row>
    <row r="91" spans="1:13" ht="31.5">
      <c r="A91" s="145"/>
      <c r="B91" s="152" t="s">
        <v>93</v>
      </c>
      <c r="C91" s="138"/>
      <c r="D91" s="133" t="s">
        <v>94</v>
      </c>
      <c r="E91" s="139">
        <v>2500</v>
      </c>
      <c r="F91" s="139"/>
      <c r="G91" s="155">
        <f t="shared" si="12"/>
        <v>2500</v>
      </c>
      <c r="H91" s="142">
        <v>1999.84</v>
      </c>
      <c r="I91" s="142">
        <f t="shared" si="13"/>
        <v>79.9936</v>
      </c>
      <c r="J91" s="142">
        <f t="shared" si="14"/>
        <v>-20.0064</v>
      </c>
      <c r="K91" s="142">
        <f t="shared" si="15"/>
        <v>500.1600000000001</v>
      </c>
      <c r="L91" s="143">
        <f t="shared" si="10"/>
        <v>0</v>
      </c>
      <c r="M91" s="119">
        <f t="shared" si="11"/>
        <v>-500.1600000000001</v>
      </c>
    </row>
    <row r="92" spans="1:13" ht="36" customHeight="1">
      <c r="A92" s="145"/>
      <c r="B92" s="152" t="s">
        <v>95</v>
      </c>
      <c r="C92" s="138"/>
      <c r="D92" s="133" t="s">
        <v>96</v>
      </c>
      <c r="E92" s="139">
        <v>1950</v>
      </c>
      <c r="F92" s="139"/>
      <c r="G92" s="155">
        <f t="shared" si="12"/>
        <v>1950</v>
      </c>
      <c r="H92" s="142">
        <v>1622.65</v>
      </c>
      <c r="I92" s="142">
        <f t="shared" si="13"/>
        <v>83.21282051282051</v>
      </c>
      <c r="J92" s="142">
        <f t="shared" si="14"/>
        <v>-16.787179487179486</v>
      </c>
      <c r="K92" s="142">
        <f t="shared" si="15"/>
        <v>327.3499999999999</v>
      </c>
      <c r="L92" s="143">
        <f t="shared" si="10"/>
        <v>0</v>
      </c>
      <c r="M92" s="119">
        <f t="shared" si="11"/>
        <v>-327.3499999999999</v>
      </c>
    </row>
    <row r="93" spans="1:13" ht="18.75">
      <c r="A93" s="145"/>
      <c r="B93" s="152" t="s">
        <v>114</v>
      </c>
      <c r="C93" s="138"/>
      <c r="D93" s="133" t="s">
        <v>98</v>
      </c>
      <c r="E93" s="139">
        <v>1500</v>
      </c>
      <c r="F93" s="139"/>
      <c r="G93" s="155">
        <f t="shared" si="12"/>
        <v>1500</v>
      </c>
      <c r="H93" s="142">
        <v>841.74</v>
      </c>
      <c r="I93" s="142">
        <f t="shared" si="13"/>
        <v>56.116</v>
      </c>
      <c r="J93" s="142">
        <f t="shared" si="14"/>
        <v>-43.884</v>
      </c>
      <c r="K93" s="142">
        <f t="shared" si="15"/>
        <v>658.26</v>
      </c>
      <c r="L93" s="143">
        <f t="shared" si="10"/>
        <v>0</v>
      </c>
      <c r="M93" s="119">
        <f t="shared" si="11"/>
        <v>-658.26</v>
      </c>
    </row>
    <row r="94" spans="1:13" ht="18.75">
      <c r="A94" s="145"/>
      <c r="B94" s="152" t="s">
        <v>113</v>
      </c>
      <c r="C94" s="138"/>
      <c r="D94" s="133" t="s">
        <v>115</v>
      </c>
      <c r="E94" s="139">
        <v>850</v>
      </c>
      <c r="F94" s="139"/>
      <c r="G94" s="155">
        <f t="shared" si="12"/>
        <v>850</v>
      </c>
      <c r="H94" s="142">
        <v>142.57</v>
      </c>
      <c r="I94" s="142">
        <f t="shared" si="13"/>
        <v>16.77294117647059</v>
      </c>
      <c r="J94" s="142">
        <f t="shared" si="14"/>
        <v>-83.2270588235294</v>
      </c>
      <c r="K94" s="142">
        <f t="shared" si="15"/>
        <v>707.4300000000001</v>
      </c>
      <c r="L94" s="143">
        <f t="shared" si="10"/>
        <v>0</v>
      </c>
      <c r="M94" s="119">
        <f t="shared" si="11"/>
        <v>-707.4300000000001</v>
      </c>
    </row>
    <row r="95" spans="1:13" ht="31.5">
      <c r="A95" s="145"/>
      <c r="B95" s="152" t="s">
        <v>103</v>
      </c>
      <c r="C95" s="138"/>
      <c r="D95" s="133" t="s">
        <v>102</v>
      </c>
      <c r="E95" s="139">
        <v>400</v>
      </c>
      <c r="F95" s="139"/>
      <c r="G95" s="155">
        <f t="shared" si="12"/>
        <v>400</v>
      </c>
      <c r="H95" s="142">
        <v>330.92</v>
      </c>
      <c r="I95" s="142">
        <f t="shared" si="13"/>
        <v>82.73</v>
      </c>
      <c r="J95" s="142">
        <f t="shared" si="14"/>
        <v>-17.269999999999996</v>
      </c>
      <c r="K95" s="142">
        <f t="shared" si="15"/>
        <v>69.07999999999998</v>
      </c>
      <c r="L95" s="143">
        <f t="shared" si="10"/>
        <v>0</v>
      </c>
      <c r="M95" s="119">
        <f t="shared" si="11"/>
        <v>-69.07999999999998</v>
      </c>
    </row>
    <row r="96" spans="1:13" ht="31.5">
      <c r="A96" s="145"/>
      <c r="B96" s="152" t="s">
        <v>104</v>
      </c>
      <c r="C96" s="138"/>
      <c r="D96" s="133" t="s">
        <v>105</v>
      </c>
      <c r="E96" s="139">
        <v>500</v>
      </c>
      <c r="F96" s="139"/>
      <c r="G96" s="155">
        <f t="shared" si="12"/>
        <v>500</v>
      </c>
      <c r="H96" s="142">
        <v>122.35</v>
      </c>
      <c r="I96" s="142">
        <f t="shared" si="13"/>
        <v>24.47</v>
      </c>
      <c r="J96" s="142">
        <f t="shared" si="14"/>
        <v>-75.53</v>
      </c>
      <c r="K96" s="142">
        <f t="shared" si="15"/>
        <v>377.65</v>
      </c>
      <c r="L96" s="143">
        <f t="shared" si="10"/>
        <v>0</v>
      </c>
      <c r="M96" s="119">
        <f t="shared" si="11"/>
        <v>-377.65</v>
      </c>
    </row>
    <row r="97" spans="1:13" ht="19.5">
      <c r="A97" s="145"/>
      <c r="B97" s="156" t="s">
        <v>26</v>
      </c>
      <c r="C97" s="138" t="s">
        <v>27</v>
      </c>
      <c r="D97" s="133"/>
      <c r="E97" s="147">
        <v>2097608</v>
      </c>
      <c r="F97" s="147">
        <f>SUM(F99:F120)</f>
        <v>0</v>
      </c>
      <c r="G97" s="148">
        <f t="shared" si="12"/>
        <v>2097608</v>
      </c>
      <c r="H97" s="149">
        <f>SUM(H99:H120)</f>
        <v>1554361.5999999999</v>
      </c>
      <c r="I97" s="149">
        <f t="shared" si="13"/>
        <v>74.10162432637556</v>
      </c>
      <c r="J97" s="142">
        <f t="shared" si="14"/>
        <v>-25.898375673624443</v>
      </c>
      <c r="K97" s="142">
        <f t="shared" si="15"/>
        <v>543246.4000000001</v>
      </c>
      <c r="L97" s="143">
        <f t="shared" si="10"/>
        <v>0</v>
      </c>
      <c r="M97" s="119">
        <f t="shared" si="11"/>
        <v>-543246.4000000001</v>
      </c>
    </row>
    <row r="98" spans="1:13" ht="19.5" hidden="1">
      <c r="A98" s="145"/>
      <c r="B98" s="156"/>
      <c r="C98" s="138"/>
      <c r="D98" s="133"/>
      <c r="E98" s="147">
        <v>-2097608</v>
      </c>
      <c r="F98" s="147">
        <f>-F97</f>
        <v>0</v>
      </c>
      <c r="G98" s="148">
        <f t="shared" si="12"/>
        <v>-2097608</v>
      </c>
      <c r="H98" s="149">
        <f>-H97</f>
        <v>-1554361.5999999999</v>
      </c>
      <c r="I98" s="149"/>
      <c r="J98" s="142"/>
      <c r="K98" s="142"/>
      <c r="L98" s="143">
        <f t="shared" si="10"/>
        <v>0</v>
      </c>
      <c r="M98" s="119">
        <f t="shared" si="11"/>
        <v>543246.4000000001</v>
      </c>
    </row>
    <row r="99" spans="1:13" ht="18.75">
      <c r="A99" s="145"/>
      <c r="B99" s="152" t="s">
        <v>81</v>
      </c>
      <c r="C99" s="138"/>
      <c r="D99" s="133" t="s">
        <v>82</v>
      </c>
      <c r="E99" s="139">
        <v>1002185</v>
      </c>
      <c r="F99" s="139"/>
      <c r="G99" s="155">
        <f t="shared" si="12"/>
        <v>1002185</v>
      </c>
      <c r="H99" s="142">
        <v>753344.89</v>
      </c>
      <c r="I99" s="142">
        <f aca="true" t="shared" si="16" ref="I99:I121">H99/E99*100</f>
        <v>75.17024202118373</v>
      </c>
      <c r="J99" s="142">
        <f aca="true" t="shared" si="17" ref="J99:J121">I99-100</f>
        <v>-24.829757978816275</v>
      </c>
      <c r="K99" s="142">
        <f aca="true" t="shared" si="18" ref="K99:K121">E99-H99</f>
        <v>248840.11</v>
      </c>
      <c r="L99" s="143">
        <f t="shared" si="10"/>
        <v>0</v>
      </c>
      <c r="M99" s="119">
        <f t="shared" si="11"/>
        <v>-248840.11</v>
      </c>
    </row>
    <row r="100" spans="1:13" ht="18.75">
      <c r="A100" s="145"/>
      <c r="B100" s="152" t="s">
        <v>83</v>
      </c>
      <c r="C100" s="138"/>
      <c r="D100" s="133" t="s">
        <v>84</v>
      </c>
      <c r="E100" s="139">
        <v>88780</v>
      </c>
      <c r="F100" s="139"/>
      <c r="G100" s="155">
        <f t="shared" si="12"/>
        <v>88780</v>
      </c>
      <c r="H100" s="142">
        <v>88708.76</v>
      </c>
      <c r="I100" s="142">
        <f t="shared" si="16"/>
        <v>99.9197567019599</v>
      </c>
      <c r="J100" s="142">
        <f t="shared" si="17"/>
        <v>-0.08024329804010222</v>
      </c>
      <c r="K100" s="142">
        <f t="shared" si="18"/>
        <v>71.24000000000524</v>
      </c>
      <c r="L100" s="143">
        <f t="shared" si="10"/>
        <v>0</v>
      </c>
      <c r="M100" s="119">
        <f t="shared" si="11"/>
        <v>-71.24000000000524</v>
      </c>
    </row>
    <row r="101" spans="1:13" ht="18.75">
      <c r="A101" s="145"/>
      <c r="B101" s="152" t="s">
        <v>85</v>
      </c>
      <c r="C101" s="138"/>
      <c r="D101" s="133" t="s">
        <v>86</v>
      </c>
      <c r="E101" s="139">
        <v>151275</v>
      </c>
      <c r="F101" s="139"/>
      <c r="G101" s="155">
        <f t="shared" si="12"/>
        <v>151275</v>
      </c>
      <c r="H101" s="142">
        <v>127228.79</v>
      </c>
      <c r="I101" s="142">
        <f t="shared" si="16"/>
        <v>84.10430672616096</v>
      </c>
      <c r="J101" s="142">
        <f t="shared" si="17"/>
        <v>-15.895693273839044</v>
      </c>
      <c r="K101" s="142">
        <f t="shared" si="18"/>
        <v>24046.210000000006</v>
      </c>
      <c r="L101" s="143">
        <f t="shared" si="10"/>
        <v>0</v>
      </c>
      <c r="M101" s="119">
        <f t="shared" si="11"/>
        <v>-24046.210000000006</v>
      </c>
    </row>
    <row r="102" spans="1:13" ht="18.75">
      <c r="A102" s="145"/>
      <c r="B102" s="152" t="s">
        <v>87</v>
      </c>
      <c r="C102" s="138"/>
      <c r="D102" s="133" t="s">
        <v>88</v>
      </c>
      <c r="E102" s="139">
        <v>24546</v>
      </c>
      <c r="F102" s="139"/>
      <c r="G102" s="155">
        <f t="shared" si="12"/>
        <v>24546</v>
      </c>
      <c r="H102" s="142">
        <v>23453.37</v>
      </c>
      <c r="I102" s="142">
        <f t="shared" si="16"/>
        <v>95.5486433634808</v>
      </c>
      <c r="J102" s="142">
        <f t="shared" si="17"/>
        <v>-4.451356636519193</v>
      </c>
      <c r="K102" s="142">
        <f t="shared" si="18"/>
        <v>1092.630000000001</v>
      </c>
      <c r="L102" s="143">
        <f t="shared" si="10"/>
        <v>0</v>
      </c>
      <c r="M102" s="119">
        <f t="shared" si="11"/>
        <v>-1092.630000000001</v>
      </c>
    </row>
    <row r="103" spans="1:13" ht="18.75">
      <c r="A103" s="145"/>
      <c r="B103" s="152" t="s">
        <v>116</v>
      </c>
      <c r="C103" s="138"/>
      <c r="D103" s="133" t="s">
        <v>117</v>
      </c>
      <c r="E103" s="139">
        <v>47800</v>
      </c>
      <c r="F103" s="139"/>
      <c r="G103" s="155">
        <f t="shared" si="12"/>
        <v>47800</v>
      </c>
      <c r="H103" s="142">
        <v>34714</v>
      </c>
      <c r="I103" s="142">
        <f t="shared" si="16"/>
        <v>72.6234309623431</v>
      </c>
      <c r="J103" s="142">
        <f t="shared" si="17"/>
        <v>-27.376569037656907</v>
      </c>
      <c r="K103" s="142">
        <f t="shared" si="18"/>
        <v>13086</v>
      </c>
      <c r="L103" s="143">
        <f t="shared" si="10"/>
        <v>0</v>
      </c>
      <c r="M103" s="119">
        <f t="shared" si="11"/>
        <v>-13086</v>
      </c>
    </row>
    <row r="104" spans="1:13" s="158" customFormat="1" ht="18.75">
      <c r="A104" s="145"/>
      <c r="B104" s="152" t="s">
        <v>89</v>
      </c>
      <c r="C104" s="138"/>
      <c r="D104" s="133" t="s">
        <v>90</v>
      </c>
      <c r="E104" s="139">
        <v>90000</v>
      </c>
      <c r="F104" s="139"/>
      <c r="G104" s="155">
        <f t="shared" si="12"/>
        <v>90000</v>
      </c>
      <c r="H104" s="142">
        <v>55550.38</v>
      </c>
      <c r="I104" s="142">
        <f t="shared" si="16"/>
        <v>61.72264444444444</v>
      </c>
      <c r="J104" s="142">
        <f t="shared" si="17"/>
        <v>-38.27735555555556</v>
      </c>
      <c r="K104" s="142">
        <f t="shared" si="18"/>
        <v>34449.62</v>
      </c>
      <c r="L104" s="143">
        <f t="shared" si="10"/>
        <v>0</v>
      </c>
      <c r="M104" s="119">
        <f t="shared" si="11"/>
        <v>-34449.62</v>
      </c>
    </row>
    <row r="105" spans="1:13" ht="18.75">
      <c r="A105" s="145"/>
      <c r="B105" s="167" t="s">
        <v>71</v>
      </c>
      <c r="C105" s="161"/>
      <c r="D105" s="162" t="s">
        <v>72</v>
      </c>
      <c r="E105" s="163">
        <v>73000</v>
      </c>
      <c r="F105" s="163"/>
      <c r="G105" s="168">
        <f t="shared" si="12"/>
        <v>73000</v>
      </c>
      <c r="H105" s="166">
        <v>67351.21</v>
      </c>
      <c r="I105" s="166">
        <f t="shared" si="16"/>
        <v>92.26193150684932</v>
      </c>
      <c r="J105" s="166">
        <f t="shared" si="17"/>
        <v>-7.738068493150678</v>
      </c>
      <c r="K105" s="142">
        <f t="shared" si="18"/>
        <v>5648.789999999994</v>
      </c>
      <c r="L105" s="143">
        <f t="shared" si="10"/>
        <v>0</v>
      </c>
      <c r="M105" s="119">
        <f t="shared" si="11"/>
        <v>-5648.789999999994</v>
      </c>
    </row>
    <row r="106" spans="1:13" ht="18.75">
      <c r="A106" s="145"/>
      <c r="B106" s="152" t="s">
        <v>118</v>
      </c>
      <c r="C106" s="138"/>
      <c r="D106" s="133" t="s">
        <v>120</v>
      </c>
      <c r="E106" s="139">
        <v>87000</v>
      </c>
      <c r="F106" s="139"/>
      <c r="G106" s="155">
        <f t="shared" si="12"/>
        <v>87000</v>
      </c>
      <c r="H106" s="142">
        <v>46181.02</v>
      </c>
      <c r="I106" s="142">
        <f t="shared" si="16"/>
        <v>53.08163218390804</v>
      </c>
      <c r="J106" s="142">
        <f t="shared" si="17"/>
        <v>-46.91836781609196</v>
      </c>
      <c r="K106" s="142">
        <f t="shared" si="18"/>
        <v>40818.98</v>
      </c>
      <c r="L106" s="143">
        <f t="shared" si="10"/>
        <v>0</v>
      </c>
      <c r="M106" s="119">
        <f t="shared" si="11"/>
        <v>-40818.98</v>
      </c>
    </row>
    <row r="107" spans="1:13" ht="18.75">
      <c r="A107" s="145"/>
      <c r="B107" s="152" t="s">
        <v>91</v>
      </c>
      <c r="C107" s="138"/>
      <c r="D107" s="133" t="s">
        <v>92</v>
      </c>
      <c r="E107" s="139">
        <v>1700</v>
      </c>
      <c r="F107" s="139"/>
      <c r="G107" s="155">
        <f t="shared" si="12"/>
        <v>1700</v>
      </c>
      <c r="H107" s="142">
        <v>1498</v>
      </c>
      <c r="I107" s="142">
        <f t="shared" si="16"/>
        <v>88.11764705882354</v>
      </c>
      <c r="J107" s="142">
        <f t="shared" si="17"/>
        <v>-11.882352941176464</v>
      </c>
      <c r="K107" s="142">
        <f t="shared" si="18"/>
        <v>202</v>
      </c>
      <c r="L107" s="143">
        <f t="shared" si="10"/>
        <v>0</v>
      </c>
      <c r="M107" s="119">
        <f t="shared" si="11"/>
        <v>-202</v>
      </c>
    </row>
    <row r="108" spans="1:13" ht="18.75">
      <c r="A108" s="145"/>
      <c r="B108" s="152" t="s">
        <v>62</v>
      </c>
      <c r="C108" s="138"/>
      <c r="D108" s="133" t="s">
        <v>63</v>
      </c>
      <c r="E108" s="139">
        <v>149000</v>
      </c>
      <c r="F108" s="139"/>
      <c r="G108" s="155">
        <f t="shared" si="12"/>
        <v>149000</v>
      </c>
      <c r="H108" s="142">
        <v>119381.51</v>
      </c>
      <c r="I108" s="142">
        <f t="shared" si="16"/>
        <v>80.12181879194631</v>
      </c>
      <c r="J108" s="142">
        <f t="shared" si="17"/>
        <v>-19.87818120805369</v>
      </c>
      <c r="K108" s="142">
        <f t="shared" si="18"/>
        <v>29618.490000000005</v>
      </c>
      <c r="L108" s="143">
        <f t="shared" si="10"/>
        <v>0</v>
      </c>
      <c r="M108" s="119">
        <f t="shared" si="11"/>
        <v>-29618.490000000005</v>
      </c>
    </row>
    <row r="109" spans="1:13" ht="18.75">
      <c r="A109" s="145"/>
      <c r="B109" s="152" t="s">
        <v>119</v>
      </c>
      <c r="C109" s="138"/>
      <c r="D109" s="133" t="s">
        <v>121</v>
      </c>
      <c r="E109" s="139">
        <v>20000</v>
      </c>
      <c r="F109" s="139"/>
      <c r="G109" s="155">
        <f t="shared" si="12"/>
        <v>20000</v>
      </c>
      <c r="H109" s="142">
        <v>12217.28</v>
      </c>
      <c r="I109" s="142">
        <f t="shared" si="16"/>
        <v>61.086400000000005</v>
      </c>
      <c r="J109" s="142">
        <f t="shared" si="17"/>
        <v>-38.913599999999995</v>
      </c>
      <c r="K109" s="142">
        <f t="shared" si="18"/>
        <v>7782.719999999999</v>
      </c>
      <c r="L109" s="143">
        <f t="shared" si="10"/>
        <v>0</v>
      </c>
      <c r="M109" s="119">
        <f t="shared" si="11"/>
        <v>-7782.719999999999</v>
      </c>
    </row>
    <row r="110" spans="1:13" ht="31.5">
      <c r="A110" s="145"/>
      <c r="B110" s="152" t="s">
        <v>93</v>
      </c>
      <c r="C110" s="138"/>
      <c r="D110" s="133" t="s">
        <v>94</v>
      </c>
      <c r="E110" s="139">
        <v>28500</v>
      </c>
      <c r="F110" s="139"/>
      <c r="G110" s="155">
        <f t="shared" si="12"/>
        <v>28500</v>
      </c>
      <c r="H110" s="142">
        <v>18363.96</v>
      </c>
      <c r="I110" s="142">
        <f t="shared" si="16"/>
        <v>64.43494736842105</v>
      </c>
      <c r="J110" s="142">
        <f t="shared" si="17"/>
        <v>-35.56505263157895</v>
      </c>
      <c r="K110" s="142">
        <f t="shared" si="18"/>
        <v>10136.04</v>
      </c>
      <c r="L110" s="143">
        <f t="shared" si="10"/>
        <v>0</v>
      </c>
      <c r="M110" s="119">
        <f t="shared" si="11"/>
        <v>-10136.04</v>
      </c>
    </row>
    <row r="111" spans="1:13" ht="31.5">
      <c r="A111" s="145"/>
      <c r="B111" s="152" t="s">
        <v>95</v>
      </c>
      <c r="C111" s="138"/>
      <c r="D111" s="133" t="s">
        <v>96</v>
      </c>
      <c r="E111" s="139">
        <v>80000</v>
      </c>
      <c r="F111" s="139"/>
      <c r="G111" s="155">
        <f t="shared" si="12"/>
        <v>80000</v>
      </c>
      <c r="H111" s="142">
        <v>53360.98</v>
      </c>
      <c r="I111" s="142">
        <f t="shared" si="16"/>
        <v>66.70122500000001</v>
      </c>
      <c r="J111" s="142">
        <f t="shared" si="17"/>
        <v>-33.29877499999999</v>
      </c>
      <c r="K111" s="142">
        <f t="shared" si="18"/>
        <v>26639.019999999997</v>
      </c>
      <c r="L111" s="143">
        <f t="shared" si="10"/>
        <v>0</v>
      </c>
      <c r="M111" s="119">
        <f t="shared" si="11"/>
        <v>-26639.019999999997</v>
      </c>
    </row>
    <row r="112" spans="1:13" ht="18.75">
      <c r="A112" s="145"/>
      <c r="B112" s="152" t="s">
        <v>114</v>
      </c>
      <c r="C112" s="138"/>
      <c r="D112" s="133" t="s">
        <v>98</v>
      </c>
      <c r="E112" s="139">
        <v>48000</v>
      </c>
      <c r="F112" s="139"/>
      <c r="G112" s="155">
        <f t="shared" si="12"/>
        <v>48000</v>
      </c>
      <c r="H112" s="142">
        <v>34782.73</v>
      </c>
      <c r="I112" s="142">
        <f t="shared" si="16"/>
        <v>72.46402083333334</v>
      </c>
      <c r="J112" s="142">
        <f t="shared" si="17"/>
        <v>-27.535979166666664</v>
      </c>
      <c r="K112" s="142">
        <f t="shared" si="18"/>
        <v>13217.269999999997</v>
      </c>
      <c r="L112" s="143">
        <f aca="true" t="shared" si="19" ref="L112:L124">G112-E112</f>
        <v>0</v>
      </c>
      <c r="M112" s="119">
        <f t="shared" si="11"/>
        <v>-13217.269999999997</v>
      </c>
    </row>
    <row r="113" spans="1:13" ht="18.75">
      <c r="A113" s="145"/>
      <c r="B113" s="152" t="s">
        <v>113</v>
      </c>
      <c r="C113" s="138"/>
      <c r="D113" s="133" t="s">
        <v>115</v>
      </c>
      <c r="E113" s="139">
        <v>1500</v>
      </c>
      <c r="F113" s="139"/>
      <c r="G113" s="155">
        <f t="shared" si="12"/>
        <v>1500</v>
      </c>
      <c r="H113" s="142">
        <v>504.81</v>
      </c>
      <c r="I113" s="142">
        <f t="shared" si="16"/>
        <v>33.654</v>
      </c>
      <c r="J113" s="142">
        <f t="shared" si="17"/>
        <v>-66.346</v>
      </c>
      <c r="K113" s="142">
        <f t="shared" si="18"/>
        <v>995.19</v>
      </c>
      <c r="L113" s="143">
        <f t="shared" si="19"/>
        <v>0</v>
      </c>
      <c r="M113" s="119">
        <f t="shared" si="11"/>
        <v>-995.19</v>
      </c>
    </row>
    <row r="114" spans="1:13" ht="18.75">
      <c r="A114" s="145"/>
      <c r="B114" s="152" t="s">
        <v>122</v>
      </c>
      <c r="C114" s="138"/>
      <c r="D114" s="133" t="s">
        <v>68</v>
      </c>
      <c r="E114" s="139">
        <v>77000</v>
      </c>
      <c r="F114" s="139"/>
      <c r="G114" s="155">
        <f t="shared" si="12"/>
        <v>77000</v>
      </c>
      <c r="H114" s="142">
        <v>46252.08</v>
      </c>
      <c r="I114" s="142">
        <f t="shared" si="16"/>
        <v>60.06763636363637</v>
      </c>
      <c r="J114" s="142">
        <f t="shared" si="17"/>
        <v>-39.93236363636363</v>
      </c>
      <c r="K114" s="142">
        <f t="shared" si="18"/>
        <v>30747.92</v>
      </c>
      <c r="L114" s="143">
        <f t="shared" si="19"/>
        <v>0</v>
      </c>
      <c r="M114" s="119">
        <f aca="true" t="shared" si="20" ref="M114:M123">H114-G114</f>
        <v>-30747.92</v>
      </c>
    </row>
    <row r="115" spans="1:13" ht="31.5">
      <c r="A115" s="145"/>
      <c r="B115" s="152" t="s">
        <v>99</v>
      </c>
      <c r="C115" s="138"/>
      <c r="D115" s="133" t="s">
        <v>100</v>
      </c>
      <c r="E115" s="139">
        <v>57293</v>
      </c>
      <c r="F115" s="139"/>
      <c r="G115" s="155">
        <f t="shared" si="12"/>
        <v>57293</v>
      </c>
      <c r="H115" s="142">
        <v>33615</v>
      </c>
      <c r="I115" s="142">
        <f t="shared" si="16"/>
        <v>58.67208908592673</v>
      </c>
      <c r="J115" s="142">
        <f t="shared" si="17"/>
        <v>-41.32791091407327</v>
      </c>
      <c r="K115" s="142">
        <f t="shared" si="18"/>
        <v>23678</v>
      </c>
      <c r="L115" s="143">
        <f t="shared" si="19"/>
        <v>0</v>
      </c>
      <c r="M115" s="119">
        <f t="shared" si="20"/>
        <v>-23678</v>
      </c>
    </row>
    <row r="116" spans="1:13" ht="31.5">
      <c r="A116" s="145"/>
      <c r="B116" s="152" t="s">
        <v>123</v>
      </c>
      <c r="C116" s="138"/>
      <c r="D116" s="133" t="s">
        <v>124</v>
      </c>
      <c r="E116" s="139">
        <v>29</v>
      </c>
      <c r="F116" s="139"/>
      <c r="G116" s="155">
        <f>E116+F116</f>
        <v>29</v>
      </c>
      <c r="H116" s="142">
        <v>19.65</v>
      </c>
      <c r="I116" s="142">
        <f t="shared" si="16"/>
        <v>67.75862068965517</v>
      </c>
      <c r="J116" s="142">
        <f t="shared" si="17"/>
        <v>-32.241379310344826</v>
      </c>
      <c r="K116" s="142">
        <f t="shared" si="18"/>
        <v>9.350000000000001</v>
      </c>
      <c r="L116" s="143">
        <f t="shared" si="19"/>
        <v>0</v>
      </c>
      <c r="M116" s="119">
        <f t="shared" si="20"/>
        <v>-9.350000000000001</v>
      </c>
    </row>
    <row r="117" spans="1:13" ht="31.5">
      <c r="A117" s="145"/>
      <c r="B117" s="152" t="s">
        <v>125</v>
      </c>
      <c r="C117" s="138"/>
      <c r="D117" s="133" t="s">
        <v>101</v>
      </c>
      <c r="E117" s="139">
        <v>11000</v>
      </c>
      <c r="F117" s="139"/>
      <c r="G117" s="155">
        <f>E117+F117</f>
        <v>11000</v>
      </c>
      <c r="H117" s="142">
        <v>9812</v>
      </c>
      <c r="I117" s="142">
        <f t="shared" si="16"/>
        <v>89.2</v>
      </c>
      <c r="J117" s="142">
        <f t="shared" si="17"/>
        <v>-10.799999999999997</v>
      </c>
      <c r="K117" s="142">
        <f t="shared" si="18"/>
        <v>1188</v>
      </c>
      <c r="L117" s="143">
        <f t="shared" si="19"/>
        <v>0</v>
      </c>
      <c r="M117" s="119">
        <f t="shared" si="20"/>
        <v>-1188</v>
      </c>
    </row>
    <row r="118" spans="1:13" ht="31.5">
      <c r="A118" s="145"/>
      <c r="B118" s="152" t="s">
        <v>103</v>
      </c>
      <c r="C118" s="138"/>
      <c r="D118" s="133" t="s">
        <v>102</v>
      </c>
      <c r="E118" s="139">
        <v>7000</v>
      </c>
      <c r="F118" s="139"/>
      <c r="G118" s="155">
        <f>E118+F118</f>
        <v>7000</v>
      </c>
      <c r="H118" s="142">
        <v>4884.76</v>
      </c>
      <c r="I118" s="142">
        <f t="shared" si="16"/>
        <v>69.78228571428572</v>
      </c>
      <c r="J118" s="142">
        <f t="shared" si="17"/>
        <v>-30.21771428571428</v>
      </c>
      <c r="K118" s="142">
        <f t="shared" si="18"/>
        <v>2115.24</v>
      </c>
      <c r="L118" s="143">
        <f t="shared" si="19"/>
        <v>0</v>
      </c>
      <c r="M118" s="119">
        <f t="shared" si="20"/>
        <v>-2115.24</v>
      </c>
    </row>
    <row r="119" spans="1:13" ht="31.5">
      <c r="A119" s="145"/>
      <c r="B119" s="152" t="s">
        <v>104</v>
      </c>
      <c r="C119" s="138"/>
      <c r="D119" s="133" t="s">
        <v>105</v>
      </c>
      <c r="E119" s="139">
        <v>27000</v>
      </c>
      <c r="F119" s="139"/>
      <c r="G119" s="155">
        <f>E119+F119</f>
        <v>27000</v>
      </c>
      <c r="H119" s="142">
        <v>23136.42</v>
      </c>
      <c r="I119" s="142">
        <f t="shared" si="16"/>
        <v>85.69044444444444</v>
      </c>
      <c r="J119" s="142">
        <f t="shared" si="17"/>
        <v>-14.309555555555562</v>
      </c>
      <c r="K119" s="142">
        <f t="shared" si="18"/>
        <v>3863.5800000000017</v>
      </c>
      <c r="L119" s="143">
        <f t="shared" si="19"/>
        <v>0</v>
      </c>
      <c r="M119" s="119">
        <f t="shared" si="20"/>
        <v>-3863.5800000000017</v>
      </c>
    </row>
    <row r="120" spans="1:13" ht="31.5">
      <c r="A120" s="145"/>
      <c r="B120" s="152" t="s">
        <v>126</v>
      </c>
      <c r="C120" s="138"/>
      <c r="D120" s="133" t="s">
        <v>127</v>
      </c>
      <c r="E120" s="139">
        <v>25000</v>
      </c>
      <c r="F120" s="139"/>
      <c r="G120" s="155">
        <f>E120+F120</f>
        <v>25000</v>
      </c>
      <c r="H120" s="142">
        <v>0</v>
      </c>
      <c r="I120" s="142">
        <f t="shared" si="16"/>
        <v>0</v>
      </c>
      <c r="J120" s="142">
        <f t="shared" si="17"/>
        <v>-100</v>
      </c>
      <c r="K120" s="142">
        <f t="shared" si="18"/>
        <v>25000</v>
      </c>
      <c r="L120" s="143">
        <f t="shared" si="19"/>
        <v>0</v>
      </c>
      <c r="M120" s="119">
        <f t="shared" si="20"/>
        <v>-25000</v>
      </c>
    </row>
    <row r="121" spans="1:13" s="114" customFormat="1" ht="19.5">
      <c r="A121" s="145"/>
      <c r="B121" s="156" t="s">
        <v>128</v>
      </c>
      <c r="C121" s="138" t="s">
        <v>129</v>
      </c>
      <c r="D121" s="133"/>
      <c r="E121" s="147">
        <v>1000</v>
      </c>
      <c r="F121" s="147">
        <f>SUM(F123)</f>
        <v>0</v>
      </c>
      <c r="G121" s="148">
        <f>E121+F121</f>
        <v>1000</v>
      </c>
      <c r="H121" s="149">
        <f>SUM(H123)</f>
        <v>0</v>
      </c>
      <c r="I121" s="150">
        <f t="shared" si="16"/>
        <v>0</v>
      </c>
      <c r="J121" s="142">
        <f t="shared" si="17"/>
        <v>-100</v>
      </c>
      <c r="K121" s="142">
        <f t="shared" si="18"/>
        <v>1000</v>
      </c>
      <c r="L121" s="143">
        <f t="shared" si="19"/>
        <v>0</v>
      </c>
      <c r="M121" s="119">
        <f t="shared" si="20"/>
        <v>-1000</v>
      </c>
    </row>
    <row r="122" spans="1:13" s="114" customFormat="1" ht="19.5" hidden="1">
      <c r="A122" s="145"/>
      <c r="B122" s="156"/>
      <c r="C122" s="138"/>
      <c r="D122" s="133"/>
      <c r="E122" s="147">
        <v>-1000</v>
      </c>
      <c r="F122" s="147">
        <f>-F121</f>
        <v>0</v>
      </c>
      <c r="G122" s="148">
        <f>E122+F122</f>
        <v>-1000</v>
      </c>
      <c r="H122" s="149">
        <f>-H121</f>
        <v>0</v>
      </c>
      <c r="I122" s="150"/>
      <c r="J122" s="142"/>
      <c r="K122" s="142"/>
      <c r="L122" s="143">
        <f t="shared" si="19"/>
        <v>0</v>
      </c>
      <c r="M122" s="119">
        <f t="shared" si="20"/>
        <v>1000</v>
      </c>
    </row>
    <row r="123" spans="1:13" ht="18.75">
      <c r="A123" s="145"/>
      <c r="B123" s="152" t="s">
        <v>111</v>
      </c>
      <c r="C123" s="138"/>
      <c r="D123" s="133" t="s">
        <v>112</v>
      </c>
      <c r="E123" s="139">
        <v>1000</v>
      </c>
      <c r="F123" s="139"/>
      <c r="G123" s="155">
        <f>E123+F123</f>
        <v>1000</v>
      </c>
      <c r="H123" s="142">
        <v>0</v>
      </c>
      <c r="I123" s="142">
        <f>H123/E123*100</f>
        <v>0</v>
      </c>
      <c r="J123" s="142">
        <f>I123-100</f>
        <v>-100</v>
      </c>
      <c r="K123" s="142">
        <f>E123-H123</f>
        <v>1000</v>
      </c>
      <c r="L123" s="143">
        <f t="shared" si="19"/>
        <v>0</v>
      </c>
      <c r="M123" s="119">
        <f t="shared" si="20"/>
        <v>-1000</v>
      </c>
    </row>
    <row r="124" spans="1:12" ht="18.75">
      <c r="A124" s="144"/>
      <c r="B124" s="169" t="s">
        <v>9</v>
      </c>
      <c r="C124" s="138" t="s">
        <v>216</v>
      </c>
      <c r="D124" s="133"/>
      <c r="E124" s="139">
        <v>4500</v>
      </c>
      <c r="F124" s="139">
        <f>SUM(F126:F128)</f>
        <v>0</v>
      </c>
      <c r="G124" s="140">
        <f>E124+F124</f>
        <v>4500</v>
      </c>
      <c r="H124" s="141"/>
      <c r="I124" s="141"/>
      <c r="J124" s="142"/>
      <c r="K124" s="142"/>
      <c r="L124" s="143">
        <f t="shared" si="19"/>
        <v>0</v>
      </c>
    </row>
    <row r="125" spans="1:13" ht="19.5" hidden="1">
      <c r="A125" s="145"/>
      <c r="B125" s="156"/>
      <c r="C125" s="138"/>
      <c r="D125" s="133"/>
      <c r="E125" s="147">
        <v>-4500</v>
      </c>
      <c r="F125" s="147">
        <f>-F124</f>
        <v>0</v>
      </c>
      <c r="G125" s="148">
        <f>-G124</f>
        <v>-4500</v>
      </c>
      <c r="H125" s="148" t="e">
        <f>-#REF!</f>
        <v>#REF!</v>
      </c>
      <c r="I125" s="148" t="e">
        <f>-#REF!</f>
        <v>#REF!</v>
      </c>
      <c r="J125" s="148" t="e">
        <f>-#REF!</f>
        <v>#REF!</v>
      </c>
      <c r="K125" s="148" t="e">
        <f>-#REF!</f>
        <v>#REF!</v>
      </c>
      <c r="L125" s="148" t="e">
        <f>-#REF!</f>
        <v>#REF!</v>
      </c>
      <c r="M125" s="148" t="e">
        <f>-#REF!</f>
        <v>#REF!</v>
      </c>
    </row>
    <row r="126" spans="1:12" ht="18.75">
      <c r="A126" s="145"/>
      <c r="B126" s="152" t="s">
        <v>89</v>
      </c>
      <c r="C126" s="138"/>
      <c r="D126" s="133" t="s">
        <v>217</v>
      </c>
      <c r="E126" s="139">
        <v>2100</v>
      </c>
      <c r="F126" s="139"/>
      <c r="G126" s="155">
        <f aca="true" t="shared" si="21" ref="G126:G136">E126+F126</f>
        <v>2100</v>
      </c>
      <c r="H126" s="142"/>
      <c r="I126" s="142"/>
      <c r="J126" s="142"/>
      <c r="K126" s="142"/>
      <c r="L126" s="143"/>
    </row>
    <row r="127" spans="1:12" ht="18.75">
      <c r="A127" s="145"/>
      <c r="B127" s="152" t="s">
        <v>71</v>
      </c>
      <c r="C127" s="138"/>
      <c r="D127" s="133" t="s">
        <v>218</v>
      </c>
      <c r="E127" s="139">
        <v>2270</v>
      </c>
      <c r="F127" s="139"/>
      <c r="G127" s="155">
        <f t="shared" si="21"/>
        <v>2270</v>
      </c>
      <c r="H127" s="142"/>
      <c r="I127" s="142"/>
      <c r="J127" s="142"/>
      <c r="K127" s="142"/>
      <c r="L127" s="143"/>
    </row>
    <row r="128" spans="1:12" ht="18.75">
      <c r="A128" s="145"/>
      <c r="B128" s="152" t="s">
        <v>114</v>
      </c>
      <c r="C128" s="138"/>
      <c r="D128" s="133" t="s">
        <v>219</v>
      </c>
      <c r="E128" s="139">
        <v>130</v>
      </c>
      <c r="F128" s="139"/>
      <c r="G128" s="155">
        <f t="shared" si="21"/>
        <v>130</v>
      </c>
      <c r="H128" s="142"/>
      <c r="I128" s="142"/>
      <c r="J128" s="142"/>
      <c r="K128" s="142"/>
      <c r="L128" s="143"/>
    </row>
    <row r="129" spans="1:13" ht="63">
      <c r="A129" s="136" t="s">
        <v>28</v>
      </c>
      <c r="B129" s="169" t="s">
        <v>29</v>
      </c>
      <c r="C129" s="138"/>
      <c r="D129" s="133"/>
      <c r="E129" s="139">
        <v>1288</v>
      </c>
      <c r="F129" s="139">
        <f>SUM(F131:F136)</f>
        <v>0</v>
      </c>
      <c r="G129" s="140">
        <f t="shared" si="21"/>
        <v>1288</v>
      </c>
      <c r="H129" s="141">
        <f>H131</f>
        <v>0</v>
      </c>
      <c r="I129" s="141">
        <f>H129/E129*100</f>
        <v>0</v>
      </c>
      <c r="J129" s="142">
        <f>I129-100</f>
        <v>-100</v>
      </c>
      <c r="K129" s="142">
        <f>E129-H129</f>
        <v>1288</v>
      </c>
      <c r="L129" s="143">
        <f aca="true" t="shared" si="22" ref="L129:L143">G129-E129</f>
        <v>0</v>
      </c>
      <c r="M129" s="119">
        <f aca="true" t="shared" si="23" ref="M129:M143">H129-G129</f>
        <v>-1288</v>
      </c>
    </row>
    <row r="130" spans="1:13" ht="18.75" hidden="1">
      <c r="A130" s="144"/>
      <c r="B130" s="169"/>
      <c r="C130" s="138"/>
      <c r="D130" s="133"/>
      <c r="E130" s="139">
        <v>-1288</v>
      </c>
      <c r="F130" s="139">
        <f>-F129</f>
        <v>0</v>
      </c>
      <c r="G130" s="140">
        <f t="shared" si="21"/>
        <v>-1288</v>
      </c>
      <c r="H130" s="141">
        <f>-H129</f>
        <v>0</v>
      </c>
      <c r="I130" s="141"/>
      <c r="J130" s="142"/>
      <c r="K130" s="142"/>
      <c r="L130" s="143">
        <f t="shared" si="22"/>
        <v>0</v>
      </c>
      <c r="M130" s="119">
        <f t="shared" si="23"/>
        <v>1288</v>
      </c>
    </row>
    <row r="131" spans="1:15" ht="31.5">
      <c r="A131" s="145"/>
      <c r="B131" s="156" t="s">
        <v>30</v>
      </c>
      <c r="C131" s="138" t="s">
        <v>31</v>
      </c>
      <c r="D131" s="133"/>
      <c r="E131" s="147">
        <v>1288</v>
      </c>
      <c r="F131" s="147">
        <f>SUM(F133:F136)</f>
        <v>0</v>
      </c>
      <c r="G131" s="148">
        <f t="shared" si="21"/>
        <v>1288</v>
      </c>
      <c r="H131" s="149">
        <f>SUM(H133:H136)</f>
        <v>0</v>
      </c>
      <c r="I131" s="149">
        <f>H131/E131*100</f>
        <v>0</v>
      </c>
      <c r="J131" s="142">
        <f>I131-100</f>
        <v>-100</v>
      </c>
      <c r="K131" s="142">
        <f>E131-H131</f>
        <v>1288</v>
      </c>
      <c r="L131" s="143">
        <f t="shared" si="22"/>
        <v>0</v>
      </c>
      <c r="M131" s="119">
        <f t="shared" si="23"/>
        <v>-1288</v>
      </c>
      <c r="O131" s="140"/>
    </row>
    <row r="132" spans="1:13" ht="18.75" hidden="1">
      <c r="A132" s="145"/>
      <c r="B132" s="156"/>
      <c r="C132" s="138"/>
      <c r="D132" s="133"/>
      <c r="E132" s="139">
        <v>-1288</v>
      </c>
      <c r="F132" s="139">
        <f>-F131</f>
        <v>0</v>
      </c>
      <c r="G132" s="140">
        <f t="shared" si="21"/>
        <v>-1288</v>
      </c>
      <c r="H132" s="149">
        <f>-H131</f>
        <v>0</v>
      </c>
      <c r="I132" s="149"/>
      <c r="J132" s="142"/>
      <c r="K132" s="142"/>
      <c r="L132" s="143">
        <f t="shared" si="22"/>
        <v>0</v>
      </c>
      <c r="M132" s="119">
        <f t="shared" si="23"/>
        <v>1288</v>
      </c>
    </row>
    <row r="133" spans="1:13" ht="18.75">
      <c r="A133" s="145"/>
      <c r="B133" s="152" t="s">
        <v>71</v>
      </c>
      <c r="C133" s="138"/>
      <c r="D133" s="133" t="s">
        <v>72</v>
      </c>
      <c r="E133" s="139">
        <v>238</v>
      </c>
      <c r="F133" s="139"/>
      <c r="G133" s="155">
        <f t="shared" si="21"/>
        <v>238</v>
      </c>
      <c r="H133" s="142">
        <v>0</v>
      </c>
      <c r="I133" s="142">
        <f>H133/E133*100</f>
        <v>0</v>
      </c>
      <c r="J133" s="142">
        <f>I133-100</f>
        <v>-100</v>
      </c>
      <c r="K133" s="142">
        <f>E133-H133</f>
        <v>238</v>
      </c>
      <c r="L133" s="143">
        <f t="shared" si="22"/>
        <v>0</v>
      </c>
      <c r="M133" s="119">
        <f t="shared" si="23"/>
        <v>-238</v>
      </c>
    </row>
    <row r="134" spans="1:13" ht="18.75">
      <c r="A134" s="145"/>
      <c r="B134" s="152" t="s">
        <v>62</v>
      </c>
      <c r="C134" s="138"/>
      <c r="D134" s="133" t="s">
        <v>63</v>
      </c>
      <c r="E134" s="139">
        <v>300</v>
      </c>
      <c r="F134" s="139"/>
      <c r="G134" s="155">
        <f t="shared" si="21"/>
        <v>300</v>
      </c>
      <c r="H134" s="142">
        <v>0</v>
      </c>
      <c r="I134" s="142">
        <f>H134/E134*100</f>
        <v>0</v>
      </c>
      <c r="J134" s="142">
        <f>I134-100</f>
        <v>-100</v>
      </c>
      <c r="K134" s="142">
        <f>E134-H134</f>
        <v>300</v>
      </c>
      <c r="L134" s="143">
        <f t="shared" si="22"/>
        <v>0</v>
      </c>
      <c r="M134" s="119">
        <f t="shared" si="23"/>
        <v>-300</v>
      </c>
    </row>
    <row r="135" spans="1:13" ht="31.5">
      <c r="A135" s="145"/>
      <c r="B135" s="152" t="s">
        <v>103</v>
      </c>
      <c r="C135" s="138"/>
      <c r="D135" s="133" t="s">
        <v>102</v>
      </c>
      <c r="E135" s="139">
        <v>150</v>
      </c>
      <c r="F135" s="139"/>
      <c r="G135" s="155">
        <f t="shared" si="21"/>
        <v>150</v>
      </c>
      <c r="H135" s="142">
        <v>0</v>
      </c>
      <c r="I135" s="142">
        <f>H135/E135*100</f>
        <v>0</v>
      </c>
      <c r="J135" s="142">
        <f>I135-100</f>
        <v>-100</v>
      </c>
      <c r="K135" s="142">
        <f>E135-H135</f>
        <v>150</v>
      </c>
      <c r="L135" s="143">
        <f t="shared" si="22"/>
        <v>0</v>
      </c>
      <c r="M135" s="119">
        <f t="shared" si="23"/>
        <v>-150</v>
      </c>
    </row>
    <row r="136" spans="1:13" ht="31.5">
      <c r="A136" s="145"/>
      <c r="B136" s="152" t="s">
        <v>104</v>
      </c>
      <c r="C136" s="138"/>
      <c r="D136" s="133" t="s">
        <v>105</v>
      </c>
      <c r="E136" s="139">
        <v>600</v>
      </c>
      <c r="F136" s="139"/>
      <c r="G136" s="155">
        <f t="shared" si="21"/>
        <v>600</v>
      </c>
      <c r="H136" s="142">
        <v>0</v>
      </c>
      <c r="I136" s="142">
        <f>H136/E136*100</f>
        <v>0</v>
      </c>
      <c r="J136" s="142">
        <f>I136-100</f>
        <v>-100</v>
      </c>
      <c r="K136" s="142">
        <f>E136-H136</f>
        <v>600</v>
      </c>
      <c r="L136" s="143">
        <f t="shared" si="22"/>
        <v>0</v>
      </c>
      <c r="M136" s="119">
        <f t="shared" si="23"/>
        <v>-600</v>
      </c>
    </row>
    <row r="137" spans="1:13" ht="31.5">
      <c r="A137" s="136" t="s">
        <v>130</v>
      </c>
      <c r="B137" s="170" t="s">
        <v>131</v>
      </c>
      <c r="C137" s="138"/>
      <c r="D137" s="133"/>
      <c r="E137" s="139">
        <v>1075489</v>
      </c>
      <c r="F137" s="139">
        <f>SUM(F139:F183)</f>
        <v>0</v>
      </c>
      <c r="G137" s="140">
        <v>1075489</v>
      </c>
      <c r="H137" s="141">
        <f>H139+H147+H158+H180</f>
        <v>222042.28</v>
      </c>
      <c r="I137" s="141">
        <f>H137/E137*100</f>
        <v>20.6457044191061</v>
      </c>
      <c r="J137" s="142">
        <f>I137-100</f>
        <v>-79.3542955808939</v>
      </c>
      <c r="K137" s="142">
        <f>E137-H137</f>
        <v>853446.72</v>
      </c>
      <c r="L137" s="143">
        <f t="shared" si="22"/>
        <v>0</v>
      </c>
      <c r="M137" s="119">
        <f t="shared" si="23"/>
        <v>-853446.72</v>
      </c>
    </row>
    <row r="138" spans="1:13" ht="18.75" hidden="1">
      <c r="A138" s="144"/>
      <c r="B138" s="170"/>
      <c r="C138" s="138"/>
      <c r="D138" s="133"/>
      <c r="E138" s="139">
        <v>-1075489</v>
      </c>
      <c r="F138" s="139">
        <f>-F137</f>
        <v>0</v>
      </c>
      <c r="G138" s="140">
        <f aca="true" t="shared" si="24" ref="G138:G144">E138+F138</f>
        <v>-1075489</v>
      </c>
      <c r="H138" s="141">
        <f>-H137</f>
        <v>-222042.28</v>
      </c>
      <c r="I138" s="141"/>
      <c r="J138" s="142"/>
      <c r="K138" s="142"/>
      <c r="L138" s="143">
        <f t="shared" si="22"/>
        <v>0</v>
      </c>
      <c r="M138" s="119">
        <f t="shared" si="23"/>
        <v>853446.72</v>
      </c>
    </row>
    <row r="139" spans="1:13" ht="19.5">
      <c r="A139" s="145"/>
      <c r="B139" s="156" t="s">
        <v>132</v>
      </c>
      <c r="C139" s="138" t="s">
        <v>133</v>
      </c>
      <c r="D139" s="133"/>
      <c r="E139" s="147">
        <v>14000</v>
      </c>
      <c r="F139" s="147">
        <f>SUM(F141:F143)</f>
        <v>-7000</v>
      </c>
      <c r="G139" s="148">
        <f t="shared" si="24"/>
        <v>7000</v>
      </c>
      <c r="H139" s="149">
        <f>SUM(H141:H143)</f>
        <v>5000</v>
      </c>
      <c r="I139" s="149">
        <f>H139/E139*100</f>
        <v>35.714285714285715</v>
      </c>
      <c r="J139" s="142">
        <f>I139-100</f>
        <v>-64.28571428571428</v>
      </c>
      <c r="K139" s="142">
        <f>E139-H139</f>
        <v>9000</v>
      </c>
      <c r="L139" s="143">
        <f t="shared" si="22"/>
        <v>-7000</v>
      </c>
      <c r="M139" s="119">
        <f t="shared" si="23"/>
        <v>-2000</v>
      </c>
    </row>
    <row r="140" spans="1:13" ht="19.5" hidden="1">
      <c r="A140" s="145"/>
      <c r="B140" s="156"/>
      <c r="C140" s="138"/>
      <c r="D140" s="133"/>
      <c r="E140" s="147">
        <v>-14000</v>
      </c>
      <c r="F140" s="147">
        <f>-F139</f>
        <v>7000</v>
      </c>
      <c r="G140" s="148">
        <f t="shared" si="24"/>
        <v>-7000</v>
      </c>
      <c r="H140" s="149">
        <f>-H139</f>
        <v>-5000</v>
      </c>
      <c r="I140" s="149"/>
      <c r="J140" s="142"/>
      <c r="K140" s="142"/>
      <c r="L140" s="143">
        <f t="shared" si="22"/>
        <v>7000</v>
      </c>
      <c r="M140" s="119">
        <f t="shared" si="23"/>
        <v>2000</v>
      </c>
    </row>
    <row r="141" spans="1:13" ht="18.75">
      <c r="A141" s="145"/>
      <c r="B141" s="152" t="s">
        <v>134</v>
      </c>
      <c r="C141" s="138"/>
      <c r="D141" s="133" t="s">
        <v>135</v>
      </c>
      <c r="E141" s="139">
        <v>7000</v>
      </c>
      <c r="F141" s="139">
        <v>-7000</v>
      </c>
      <c r="G141" s="155">
        <f t="shared" si="24"/>
        <v>0</v>
      </c>
      <c r="H141" s="142">
        <v>0</v>
      </c>
      <c r="I141" s="142">
        <f>H141/E141*100</f>
        <v>0</v>
      </c>
      <c r="J141" s="142">
        <f>I141-100</f>
        <v>-100</v>
      </c>
      <c r="K141" s="142">
        <f>E141-H141</f>
        <v>7000</v>
      </c>
      <c r="L141" s="143">
        <f t="shared" si="22"/>
        <v>-7000</v>
      </c>
      <c r="M141" s="119">
        <f t="shared" si="23"/>
        <v>0</v>
      </c>
    </row>
    <row r="142" spans="1:13" ht="18.75">
      <c r="A142" s="145"/>
      <c r="B142" s="152" t="s">
        <v>71</v>
      </c>
      <c r="C142" s="138"/>
      <c r="D142" s="133" t="s">
        <v>72</v>
      </c>
      <c r="E142" s="139">
        <v>7000</v>
      </c>
      <c r="F142" s="139"/>
      <c r="G142" s="155">
        <f t="shared" si="24"/>
        <v>7000</v>
      </c>
      <c r="H142" s="142">
        <v>5000</v>
      </c>
      <c r="I142" s="142">
        <f>H142/E142*100</f>
        <v>71.42857142857143</v>
      </c>
      <c r="J142" s="142">
        <f>I142-100</f>
        <v>-28.57142857142857</v>
      </c>
      <c r="K142" s="142">
        <f>E142-H142</f>
        <v>2000</v>
      </c>
      <c r="L142" s="143">
        <f t="shared" si="22"/>
        <v>0</v>
      </c>
      <c r="M142" s="119">
        <f t="shared" si="23"/>
        <v>-2000</v>
      </c>
    </row>
    <row r="143" spans="1:13" ht="47.25" hidden="1">
      <c r="A143" s="145"/>
      <c r="B143" s="152" t="s">
        <v>136</v>
      </c>
      <c r="C143" s="138"/>
      <c r="D143" s="133" t="s">
        <v>137</v>
      </c>
      <c r="E143" s="139">
        <v>0</v>
      </c>
      <c r="F143" s="139"/>
      <c r="G143" s="155">
        <f t="shared" si="24"/>
        <v>0</v>
      </c>
      <c r="H143" s="142">
        <v>0</v>
      </c>
      <c r="I143" s="142" t="e">
        <f>H143/E143*100</f>
        <v>#DIV/0!</v>
      </c>
      <c r="J143" s="142" t="e">
        <f>I143-100</f>
        <v>#DIV/0!</v>
      </c>
      <c r="K143" s="142">
        <f>E143-H143</f>
        <v>0</v>
      </c>
      <c r="L143" s="143">
        <f t="shared" si="22"/>
        <v>0</v>
      </c>
      <c r="M143" s="119">
        <f t="shared" si="23"/>
        <v>0</v>
      </c>
    </row>
    <row r="144" spans="1:12" ht="19.5">
      <c r="A144" s="145"/>
      <c r="B144" s="156" t="s">
        <v>225</v>
      </c>
      <c r="C144" s="138" t="s">
        <v>224</v>
      </c>
      <c r="D144" s="133"/>
      <c r="E144" s="147">
        <f>E146</f>
        <v>0</v>
      </c>
      <c r="F144" s="147">
        <f>F146</f>
        <v>7000</v>
      </c>
      <c r="G144" s="155">
        <f t="shared" si="24"/>
        <v>7000</v>
      </c>
      <c r="H144" s="149"/>
      <c r="I144" s="149"/>
      <c r="J144" s="142"/>
      <c r="K144" s="142"/>
      <c r="L144" s="143"/>
    </row>
    <row r="145" spans="1:12" ht="19.5" hidden="1">
      <c r="A145" s="145"/>
      <c r="B145" s="156"/>
      <c r="C145" s="138"/>
      <c r="D145" s="133"/>
      <c r="E145" s="147">
        <f>-E144</f>
        <v>0</v>
      </c>
      <c r="F145" s="147">
        <f>-F144</f>
        <v>-7000</v>
      </c>
      <c r="G145" s="147">
        <f>-G144</f>
        <v>-7000</v>
      </c>
      <c r="H145" s="149"/>
      <c r="I145" s="149"/>
      <c r="J145" s="142"/>
      <c r="K145" s="142"/>
      <c r="L145" s="143"/>
    </row>
    <row r="146" spans="1:12" ht="18.75">
      <c r="A146" s="145"/>
      <c r="B146" s="152" t="s">
        <v>134</v>
      </c>
      <c r="C146" s="138"/>
      <c r="D146" s="133" t="s">
        <v>135</v>
      </c>
      <c r="E146" s="139">
        <v>0</v>
      </c>
      <c r="F146" s="139">
        <v>7000</v>
      </c>
      <c r="G146" s="155">
        <f aca="true" t="shared" si="25" ref="G146:G177">E146+F146</f>
        <v>7000</v>
      </c>
      <c r="H146" s="142"/>
      <c r="I146" s="142"/>
      <c r="J146" s="142"/>
      <c r="K146" s="142"/>
      <c r="L146" s="143"/>
    </row>
    <row r="147" spans="1:13" ht="19.5">
      <c r="A147" s="145"/>
      <c r="B147" s="156" t="s">
        <v>138</v>
      </c>
      <c r="C147" s="138" t="s">
        <v>139</v>
      </c>
      <c r="D147" s="133"/>
      <c r="E147" s="147">
        <v>772700</v>
      </c>
      <c r="F147" s="147">
        <f>SUM(F149:F157)</f>
        <v>0</v>
      </c>
      <c r="G147" s="148">
        <f t="shared" si="25"/>
        <v>772700</v>
      </c>
      <c r="H147" s="149">
        <f>SUM(H149:H157)</f>
        <v>55884.44</v>
      </c>
      <c r="I147" s="149">
        <f>H147/E147*100</f>
        <v>7.23235925973858</v>
      </c>
      <c r="J147" s="142">
        <f>I147-100</f>
        <v>-92.76764074026141</v>
      </c>
      <c r="K147" s="142">
        <f>E147-H147</f>
        <v>716815.56</v>
      </c>
      <c r="L147" s="143">
        <f aca="true" t="shared" si="26" ref="L147:L178">G147-E147</f>
        <v>0</v>
      </c>
      <c r="M147" s="119">
        <f aca="true" t="shared" si="27" ref="M147:M178">H147-G147</f>
        <v>-716815.56</v>
      </c>
    </row>
    <row r="148" spans="1:13" ht="19.5" hidden="1">
      <c r="A148" s="145"/>
      <c r="B148" s="156"/>
      <c r="C148" s="138"/>
      <c r="D148" s="133"/>
      <c r="E148" s="147">
        <v>-772700</v>
      </c>
      <c r="F148" s="147">
        <f>-F147</f>
        <v>0</v>
      </c>
      <c r="G148" s="148">
        <f t="shared" si="25"/>
        <v>-772700</v>
      </c>
      <c r="H148" s="149">
        <f>-H147</f>
        <v>-55884.44</v>
      </c>
      <c r="I148" s="149"/>
      <c r="J148" s="142"/>
      <c r="K148" s="142"/>
      <c r="L148" s="143">
        <f t="shared" si="26"/>
        <v>0</v>
      </c>
      <c r="M148" s="119">
        <f t="shared" si="27"/>
        <v>716815.56</v>
      </c>
    </row>
    <row r="149" spans="1:13" ht="18.75">
      <c r="A149" s="145"/>
      <c r="B149" s="152" t="s">
        <v>111</v>
      </c>
      <c r="C149" s="138"/>
      <c r="D149" s="133" t="s">
        <v>112</v>
      </c>
      <c r="E149" s="139">
        <v>21000</v>
      </c>
      <c r="F149" s="139"/>
      <c r="G149" s="155">
        <f t="shared" si="25"/>
        <v>21000</v>
      </c>
      <c r="H149" s="142">
        <v>13532.76</v>
      </c>
      <c r="I149" s="142">
        <f aca="true" t="shared" si="28" ref="I149:I158">H149/E149*100</f>
        <v>64.4417142857143</v>
      </c>
      <c r="J149" s="142">
        <f aca="true" t="shared" si="29" ref="J149:J158">I149-100</f>
        <v>-35.5582857142857</v>
      </c>
      <c r="K149" s="142">
        <f aca="true" t="shared" si="30" ref="K149:K158">E149-H149</f>
        <v>7467.24</v>
      </c>
      <c r="L149" s="143">
        <f t="shared" si="26"/>
        <v>0</v>
      </c>
      <c r="M149" s="119">
        <f t="shared" si="27"/>
        <v>-7467.24</v>
      </c>
    </row>
    <row r="150" spans="1:13" ht="18.75">
      <c r="A150" s="145"/>
      <c r="B150" s="152" t="s">
        <v>71</v>
      </c>
      <c r="C150" s="138"/>
      <c r="D150" s="133" t="s">
        <v>72</v>
      </c>
      <c r="E150" s="139">
        <v>43000</v>
      </c>
      <c r="F150" s="139"/>
      <c r="G150" s="155">
        <f t="shared" si="25"/>
        <v>43000</v>
      </c>
      <c r="H150" s="142">
        <v>11776.74</v>
      </c>
      <c r="I150" s="142">
        <f t="shared" si="28"/>
        <v>27.38776744186047</v>
      </c>
      <c r="J150" s="142">
        <f t="shared" si="29"/>
        <v>-72.61223255813954</v>
      </c>
      <c r="K150" s="142">
        <f t="shared" si="30"/>
        <v>31223.260000000002</v>
      </c>
      <c r="L150" s="143">
        <f t="shared" si="26"/>
        <v>0</v>
      </c>
      <c r="M150" s="119">
        <f t="shared" si="27"/>
        <v>-31223.260000000002</v>
      </c>
    </row>
    <row r="151" spans="1:13" ht="18.75">
      <c r="A151" s="145"/>
      <c r="B151" s="152" t="s">
        <v>118</v>
      </c>
      <c r="C151" s="138"/>
      <c r="D151" s="133" t="s">
        <v>120</v>
      </c>
      <c r="E151" s="139">
        <v>23000</v>
      </c>
      <c r="F151" s="139"/>
      <c r="G151" s="155">
        <f t="shared" si="25"/>
        <v>23000</v>
      </c>
      <c r="H151" s="142">
        <v>13019.43</v>
      </c>
      <c r="I151" s="142">
        <f t="shared" si="28"/>
        <v>56.60621739130435</v>
      </c>
      <c r="J151" s="142">
        <f t="shared" si="29"/>
        <v>-43.39378260869565</v>
      </c>
      <c r="K151" s="142">
        <f t="shared" si="30"/>
        <v>9980.57</v>
      </c>
      <c r="L151" s="143">
        <f t="shared" si="26"/>
        <v>0</v>
      </c>
      <c r="M151" s="119">
        <f t="shared" si="27"/>
        <v>-9980.57</v>
      </c>
    </row>
    <row r="152" spans="1:13" ht="18.75">
      <c r="A152" s="145"/>
      <c r="B152" s="152" t="s">
        <v>91</v>
      </c>
      <c r="C152" s="138"/>
      <c r="D152" s="133" t="s">
        <v>92</v>
      </c>
      <c r="E152" s="139">
        <v>2500</v>
      </c>
      <c r="F152" s="139"/>
      <c r="G152" s="155">
        <f t="shared" si="25"/>
        <v>2500</v>
      </c>
      <c r="H152" s="142">
        <v>1400</v>
      </c>
      <c r="I152" s="142">
        <f t="shared" si="28"/>
        <v>56.00000000000001</v>
      </c>
      <c r="J152" s="142">
        <f t="shared" si="29"/>
        <v>-43.99999999999999</v>
      </c>
      <c r="K152" s="142">
        <f t="shared" si="30"/>
        <v>1100</v>
      </c>
      <c r="L152" s="143">
        <f t="shared" si="26"/>
        <v>0</v>
      </c>
      <c r="M152" s="119">
        <f t="shared" si="27"/>
        <v>-1100</v>
      </c>
    </row>
    <row r="153" spans="1:13" ht="18.75">
      <c r="A153" s="145"/>
      <c r="B153" s="152" t="s">
        <v>62</v>
      </c>
      <c r="C153" s="138"/>
      <c r="D153" s="133" t="s">
        <v>63</v>
      </c>
      <c r="E153" s="139">
        <v>28000</v>
      </c>
      <c r="F153" s="139"/>
      <c r="G153" s="155">
        <f t="shared" si="25"/>
        <v>28000</v>
      </c>
      <c r="H153" s="142">
        <v>9411.4</v>
      </c>
      <c r="I153" s="142">
        <f t="shared" si="28"/>
        <v>33.61214285714286</v>
      </c>
      <c r="J153" s="142">
        <f t="shared" si="29"/>
        <v>-66.38785714285714</v>
      </c>
      <c r="K153" s="142">
        <f t="shared" si="30"/>
        <v>18588.6</v>
      </c>
      <c r="L153" s="143">
        <f t="shared" si="26"/>
        <v>0</v>
      </c>
      <c r="M153" s="119">
        <f t="shared" si="27"/>
        <v>-18588.6</v>
      </c>
    </row>
    <row r="154" spans="1:13" ht="31.5">
      <c r="A154" s="145"/>
      <c r="B154" s="152" t="s">
        <v>93</v>
      </c>
      <c r="C154" s="138"/>
      <c r="D154" s="133" t="s">
        <v>94</v>
      </c>
      <c r="E154" s="139">
        <v>1200</v>
      </c>
      <c r="F154" s="139"/>
      <c r="G154" s="155">
        <f t="shared" si="25"/>
        <v>1200</v>
      </c>
      <c r="H154" s="142">
        <v>404.45</v>
      </c>
      <c r="I154" s="142">
        <f t="shared" si="28"/>
        <v>33.704166666666666</v>
      </c>
      <c r="J154" s="142">
        <f t="shared" si="29"/>
        <v>-66.29583333333333</v>
      </c>
      <c r="K154" s="142">
        <f t="shared" si="30"/>
        <v>795.55</v>
      </c>
      <c r="L154" s="143">
        <f t="shared" si="26"/>
        <v>0</v>
      </c>
      <c r="M154" s="119">
        <f t="shared" si="27"/>
        <v>-795.55</v>
      </c>
    </row>
    <row r="155" spans="1:13" ht="31.5">
      <c r="A155" s="145"/>
      <c r="B155" s="152" t="s">
        <v>95</v>
      </c>
      <c r="C155" s="138"/>
      <c r="D155" s="133" t="s">
        <v>96</v>
      </c>
      <c r="E155" s="139">
        <v>3000</v>
      </c>
      <c r="F155" s="139"/>
      <c r="G155" s="155">
        <f t="shared" si="25"/>
        <v>3000</v>
      </c>
      <c r="H155" s="142">
        <v>2119.66</v>
      </c>
      <c r="I155" s="142">
        <f t="shared" si="28"/>
        <v>70.65533333333333</v>
      </c>
      <c r="J155" s="142">
        <f t="shared" si="29"/>
        <v>-29.34466666666667</v>
      </c>
      <c r="K155" s="142">
        <f t="shared" si="30"/>
        <v>880.3400000000001</v>
      </c>
      <c r="L155" s="143">
        <f t="shared" si="26"/>
        <v>0</v>
      </c>
      <c r="M155" s="119">
        <f t="shared" si="27"/>
        <v>-880.3400000000001</v>
      </c>
    </row>
    <row r="156" spans="1:13" ht="18.75">
      <c r="A156" s="145"/>
      <c r="B156" s="152" t="s">
        <v>67</v>
      </c>
      <c r="C156" s="138"/>
      <c r="D156" s="133" t="s">
        <v>68</v>
      </c>
      <c r="E156" s="139">
        <v>1000</v>
      </c>
      <c r="F156" s="139"/>
      <c r="G156" s="155">
        <f t="shared" si="25"/>
        <v>1000</v>
      </c>
      <c r="H156" s="142">
        <v>72</v>
      </c>
      <c r="I156" s="142">
        <f t="shared" si="28"/>
        <v>7.199999999999999</v>
      </c>
      <c r="J156" s="142">
        <f t="shared" si="29"/>
        <v>-92.8</v>
      </c>
      <c r="K156" s="142">
        <f t="shared" si="30"/>
        <v>928</v>
      </c>
      <c r="L156" s="143">
        <f t="shared" si="26"/>
        <v>0</v>
      </c>
      <c r="M156" s="119">
        <f t="shared" si="27"/>
        <v>-928</v>
      </c>
    </row>
    <row r="157" spans="1:13" ht="18.75">
      <c r="A157" s="145"/>
      <c r="B157" s="152" t="s">
        <v>64</v>
      </c>
      <c r="C157" s="138"/>
      <c r="D157" s="133" t="s">
        <v>65</v>
      </c>
      <c r="E157" s="139">
        <v>650000</v>
      </c>
      <c r="F157" s="139"/>
      <c r="G157" s="155">
        <f t="shared" si="25"/>
        <v>650000</v>
      </c>
      <c r="H157" s="142">
        <v>4148</v>
      </c>
      <c r="I157" s="142">
        <f t="shared" si="28"/>
        <v>0.6381538461538462</v>
      </c>
      <c r="J157" s="142">
        <f t="shared" si="29"/>
        <v>-99.36184615384616</v>
      </c>
      <c r="K157" s="142">
        <f t="shared" si="30"/>
        <v>645852</v>
      </c>
      <c r="L157" s="143">
        <f t="shared" si="26"/>
        <v>0</v>
      </c>
      <c r="M157" s="119">
        <f t="shared" si="27"/>
        <v>-645852</v>
      </c>
    </row>
    <row r="158" spans="1:13" ht="19.5">
      <c r="A158" s="145"/>
      <c r="B158" s="156" t="s">
        <v>140</v>
      </c>
      <c r="C158" s="138" t="s">
        <v>141</v>
      </c>
      <c r="D158" s="133"/>
      <c r="E158" s="147">
        <v>281789</v>
      </c>
      <c r="F158" s="147">
        <f>SUM(F160:F179)</f>
        <v>0</v>
      </c>
      <c r="G158" s="148">
        <f t="shared" si="25"/>
        <v>281789</v>
      </c>
      <c r="H158" s="149">
        <f>SUM(H160:H179)</f>
        <v>158037.84</v>
      </c>
      <c r="I158" s="149">
        <f t="shared" si="28"/>
        <v>56.08375060772421</v>
      </c>
      <c r="J158" s="142">
        <f t="shared" si="29"/>
        <v>-43.91624939227579</v>
      </c>
      <c r="K158" s="142">
        <f t="shared" si="30"/>
        <v>123751.16</v>
      </c>
      <c r="L158" s="143">
        <f t="shared" si="26"/>
        <v>0</v>
      </c>
      <c r="M158" s="119">
        <f t="shared" si="27"/>
        <v>-123751.16</v>
      </c>
    </row>
    <row r="159" spans="1:13" ht="19.5" hidden="1">
      <c r="A159" s="145"/>
      <c r="B159" s="156"/>
      <c r="C159" s="138"/>
      <c r="D159" s="133"/>
      <c r="E159" s="147">
        <v>-281789</v>
      </c>
      <c r="F159" s="147">
        <f>-F158</f>
        <v>0</v>
      </c>
      <c r="G159" s="148">
        <f t="shared" si="25"/>
        <v>-281789</v>
      </c>
      <c r="H159" s="149">
        <f>-H158</f>
        <v>-158037.84</v>
      </c>
      <c r="I159" s="149"/>
      <c r="J159" s="142"/>
      <c r="K159" s="142"/>
      <c r="L159" s="143">
        <f t="shared" si="26"/>
        <v>0</v>
      </c>
      <c r="M159" s="119">
        <f t="shared" si="27"/>
        <v>123751.16</v>
      </c>
    </row>
    <row r="160" spans="1:13" ht="18.75">
      <c r="A160" s="145"/>
      <c r="B160" s="152" t="s">
        <v>142</v>
      </c>
      <c r="C160" s="138"/>
      <c r="D160" s="133" t="s">
        <v>143</v>
      </c>
      <c r="E160" s="139">
        <v>7500</v>
      </c>
      <c r="F160" s="139"/>
      <c r="G160" s="155">
        <f t="shared" si="25"/>
        <v>7500</v>
      </c>
      <c r="H160" s="142">
        <v>2399.31</v>
      </c>
      <c r="I160" s="142">
        <f aca="true" t="shared" si="31" ref="I160:I180">H160/E160*100</f>
        <v>31.990799999999997</v>
      </c>
      <c r="J160" s="142">
        <f aca="true" t="shared" si="32" ref="J160:J180">I160-100</f>
        <v>-68.0092</v>
      </c>
      <c r="K160" s="142">
        <f aca="true" t="shared" si="33" ref="K160:K180">E160-H160</f>
        <v>5100.6900000000005</v>
      </c>
      <c r="L160" s="143">
        <f t="shared" si="26"/>
        <v>0</v>
      </c>
      <c r="M160" s="119">
        <f t="shared" si="27"/>
        <v>-5100.6900000000005</v>
      </c>
    </row>
    <row r="161" spans="1:13" ht="18.75">
      <c r="A161" s="145"/>
      <c r="B161" s="152" t="s">
        <v>81</v>
      </c>
      <c r="C161" s="138"/>
      <c r="D161" s="133" t="s">
        <v>82</v>
      </c>
      <c r="E161" s="139">
        <v>89500</v>
      </c>
      <c r="F161" s="139"/>
      <c r="G161" s="155">
        <f t="shared" si="25"/>
        <v>89500</v>
      </c>
      <c r="H161" s="142">
        <v>47575.83</v>
      </c>
      <c r="I161" s="142">
        <f t="shared" si="31"/>
        <v>53.15735195530726</v>
      </c>
      <c r="J161" s="142">
        <f t="shared" si="32"/>
        <v>-46.84264804469274</v>
      </c>
      <c r="K161" s="142">
        <f t="shared" si="33"/>
        <v>41924.17</v>
      </c>
      <c r="L161" s="143">
        <f t="shared" si="26"/>
        <v>0</v>
      </c>
      <c r="M161" s="119">
        <f t="shared" si="27"/>
        <v>-41924.17</v>
      </c>
    </row>
    <row r="162" spans="1:13" s="158" customFormat="1" ht="18.75">
      <c r="A162" s="145"/>
      <c r="B162" s="152" t="s">
        <v>83</v>
      </c>
      <c r="C162" s="138"/>
      <c r="D162" s="133" t="s">
        <v>84</v>
      </c>
      <c r="E162" s="139">
        <v>3660</v>
      </c>
      <c r="F162" s="139"/>
      <c r="G162" s="155">
        <f t="shared" si="25"/>
        <v>3660</v>
      </c>
      <c r="H162" s="142">
        <v>3656.13</v>
      </c>
      <c r="I162" s="142">
        <f t="shared" si="31"/>
        <v>99.89426229508197</v>
      </c>
      <c r="J162" s="142">
        <f t="shared" si="32"/>
        <v>-0.10573770491802748</v>
      </c>
      <c r="K162" s="142">
        <f t="shared" si="33"/>
        <v>3.869999999999891</v>
      </c>
      <c r="L162" s="143">
        <f t="shared" si="26"/>
        <v>0</v>
      </c>
      <c r="M162" s="119">
        <f t="shared" si="27"/>
        <v>-3.869999999999891</v>
      </c>
    </row>
    <row r="163" spans="1:13" ht="18.75">
      <c r="A163" s="145"/>
      <c r="B163" s="167" t="s">
        <v>85</v>
      </c>
      <c r="C163" s="161"/>
      <c r="D163" s="162" t="s">
        <v>86</v>
      </c>
      <c r="E163" s="163">
        <v>13900</v>
      </c>
      <c r="F163" s="163"/>
      <c r="G163" s="168">
        <f t="shared" si="25"/>
        <v>13900</v>
      </c>
      <c r="H163" s="166">
        <v>7941.08</v>
      </c>
      <c r="I163" s="166">
        <f t="shared" si="31"/>
        <v>57.13007194244605</v>
      </c>
      <c r="J163" s="166">
        <f t="shared" si="32"/>
        <v>-42.86992805755395</v>
      </c>
      <c r="K163" s="142">
        <f t="shared" si="33"/>
        <v>5958.92</v>
      </c>
      <c r="L163" s="143">
        <f t="shared" si="26"/>
        <v>0</v>
      </c>
      <c r="M163" s="119">
        <f t="shared" si="27"/>
        <v>-5958.92</v>
      </c>
    </row>
    <row r="164" spans="1:13" ht="18.75">
      <c r="A164" s="145"/>
      <c r="B164" s="152" t="s">
        <v>87</v>
      </c>
      <c r="C164" s="138"/>
      <c r="D164" s="133" t="s">
        <v>88</v>
      </c>
      <c r="E164" s="139">
        <v>2350</v>
      </c>
      <c r="F164" s="139"/>
      <c r="G164" s="155">
        <f t="shared" si="25"/>
        <v>2350</v>
      </c>
      <c r="H164" s="142">
        <v>1271.57</v>
      </c>
      <c r="I164" s="142">
        <f t="shared" si="31"/>
        <v>54.10936170212766</v>
      </c>
      <c r="J164" s="142">
        <f t="shared" si="32"/>
        <v>-45.89063829787234</v>
      </c>
      <c r="K164" s="142">
        <f t="shared" si="33"/>
        <v>1078.43</v>
      </c>
      <c r="L164" s="143">
        <f t="shared" si="26"/>
        <v>0</v>
      </c>
      <c r="M164" s="119">
        <f t="shared" si="27"/>
        <v>-1078.43</v>
      </c>
    </row>
    <row r="165" spans="1:13" ht="18.75">
      <c r="A165" s="145"/>
      <c r="B165" s="152" t="s">
        <v>116</v>
      </c>
      <c r="C165" s="138"/>
      <c r="D165" s="133" t="s">
        <v>117</v>
      </c>
      <c r="E165" s="139">
        <v>2600</v>
      </c>
      <c r="F165" s="139"/>
      <c r="G165" s="155">
        <f t="shared" si="25"/>
        <v>2600</v>
      </c>
      <c r="H165" s="142">
        <v>946</v>
      </c>
      <c r="I165" s="142">
        <f t="shared" si="31"/>
        <v>36.38461538461538</v>
      </c>
      <c r="J165" s="142">
        <f t="shared" si="32"/>
        <v>-63.61538461538462</v>
      </c>
      <c r="K165" s="142">
        <f t="shared" si="33"/>
        <v>1654</v>
      </c>
      <c r="L165" s="143">
        <f t="shared" si="26"/>
        <v>0</v>
      </c>
      <c r="M165" s="119">
        <f t="shared" si="27"/>
        <v>-1654</v>
      </c>
    </row>
    <row r="166" spans="1:13" ht="18.75">
      <c r="A166" s="145"/>
      <c r="B166" s="152" t="s">
        <v>71</v>
      </c>
      <c r="C166" s="138"/>
      <c r="D166" s="133" t="s">
        <v>72</v>
      </c>
      <c r="E166" s="139">
        <v>20400</v>
      </c>
      <c r="F166" s="139"/>
      <c r="G166" s="155">
        <f t="shared" si="25"/>
        <v>20400</v>
      </c>
      <c r="H166" s="142">
        <v>11359.47</v>
      </c>
      <c r="I166" s="142">
        <f t="shared" si="31"/>
        <v>55.683676470588225</v>
      </c>
      <c r="J166" s="142">
        <f t="shared" si="32"/>
        <v>-44.316323529411775</v>
      </c>
      <c r="K166" s="142">
        <f t="shared" si="33"/>
        <v>9040.53</v>
      </c>
      <c r="L166" s="143">
        <f t="shared" si="26"/>
        <v>0</v>
      </c>
      <c r="M166" s="119">
        <f t="shared" si="27"/>
        <v>-9040.53</v>
      </c>
    </row>
    <row r="167" spans="1:13" ht="18.75">
      <c r="A167" s="145"/>
      <c r="B167" s="152" t="s">
        <v>118</v>
      </c>
      <c r="C167" s="138"/>
      <c r="D167" s="133" t="s">
        <v>120</v>
      </c>
      <c r="E167" s="139">
        <v>5000</v>
      </c>
      <c r="F167" s="139"/>
      <c r="G167" s="155">
        <f t="shared" si="25"/>
        <v>5000</v>
      </c>
      <c r="H167" s="142">
        <v>245.14</v>
      </c>
      <c r="I167" s="142">
        <f t="shared" si="31"/>
        <v>4.902799999999999</v>
      </c>
      <c r="J167" s="142">
        <f t="shared" si="32"/>
        <v>-95.0972</v>
      </c>
      <c r="K167" s="142">
        <f t="shared" si="33"/>
        <v>4754.86</v>
      </c>
      <c r="L167" s="143">
        <f t="shared" si="26"/>
        <v>0</v>
      </c>
      <c r="M167" s="119">
        <f t="shared" si="27"/>
        <v>-4754.86</v>
      </c>
    </row>
    <row r="168" spans="1:13" ht="18.75">
      <c r="A168" s="145"/>
      <c r="B168" s="152" t="s">
        <v>91</v>
      </c>
      <c r="C168" s="138"/>
      <c r="D168" s="133" t="s">
        <v>92</v>
      </c>
      <c r="E168" s="139">
        <v>660</v>
      </c>
      <c r="F168" s="139"/>
      <c r="G168" s="155">
        <f t="shared" si="25"/>
        <v>660</v>
      </c>
      <c r="H168" s="142">
        <v>360</v>
      </c>
      <c r="I168" s="142">
        <f t="shared" si="31"/>
        <v>54.54545454545454</v>
      </c>
      <c r="J168" s="142">
        <f t="shared" si="32"/>
        <v>-45.45454545454546</v>
      </c>
      <c r="K168" s="142">
        <f t="shared" si="33"/>
        <v>300</v>
      </c>
      <c r="L168" s="143">
        <f t="shared" si="26"/>
        <v>0</v>
      </c>
      <c r="M168" s="119">
        <f t="shared" si="27"/>
        <v>-300</v>
      </c>
    </row>
    <row r="169" spans="1:13" ht="18.75">
      <c r="A169" s="145"/>
      <c r="B169" s="152" t="s">
        <v>62</v>
      </c>
      <c r="C169" s="138"/>
      <c r="D169" s="133" t="s">
        <v>63</v>
      </c>
      <c r="E169" s="139">
        <v>32000</v>
      </c>
      <c r="F169" s="139"/>
      <c r="G169" s="155">
        <f t="shared" si="25"/>
        <v>32000</v>
      </c>
      <c r="H169" s="142">
        <v>5005.67</v>
      </c>
      <c r="I169" s="142">
        <f t="shared" si="31"/>
        <v>15.64271875</v>
      </c>
      <c r="J169" s="142">
        <f t="shared" si="32"/>
        <v>-84.35728125</v>
      </c>
      <c r="K169" s="142">
        <f t="shared" si="33"/>
        <v>26994.33</v>
      </c>
      <c r="L169" s="143">
        <f t="shared" si="26"/>
        <v>0</v>
      </c>
      <c r="M169" s="119">
        <f t="shared" si="27"/>
        <v>-26994.33</v>
      </c>
    </row>
    <row r="170" spans="1:13" ht="18.75">
      <c r="A170" s="145"/>
      <c r="B170" s="152" t="s">
        <v>119</v>
      </c>
      <c r="C170" s="138"/>
      <c r="D170" s="133" t="s">
        <v>121</v>
      </c>
      <c r="E170" s="139">
        <v>800</v>
      </c>
      <c r="F170" s="139"/>
      <c r="G170" s="155">
        <f t="shared" si="25"/>
        <v>800</v>
      </c>
      <c r="H170" s="142">
        <v>241.2</v>
      </c>
      <c r="I170" s="142">
        <f t="shared" si="31"/>
        <v>30.15</v>
      </c>
      <c r="J170" s="142">
        <f t="shared" si="32"/>
        <v>-69.85</v>
      </c>
      <c r="K170" s="142">
        <f t="shared" si="33"/>
        <v>558.8</v>
      </c>
      <c r="L170" s="143">
        <f t="shared" si="26"/>
        <v>0</v>
      </c>
      <c r="M170" s="119">
        <f t="shared" si="27"/>
        <v>-558.8</v>
      </c>
    </row>
    <row r="171" spans="1:13" ht="31.5">
      <c r="A171" s="145"/>
      <c r="B171" s="152" t="s">
        <v>93</v>
      </c>
      <c r="C171" s="138"/>
      <c r="D171" s="133" t="s">
        <v>94</v>
      </c>
      <c r="E171" s="139">
        <v>1500</v>
      </c>
      <c r="F171" s="139"/>
      <c r="G171" s="155">
        <f t="shared" si="25"/>
        <v>1500</v>
      </c>
      <c r="H171" s="142">
        <v>401.2</v>
      </c>
      <c r="I171" s="142">
        <f t="shared" si="31"/>
        <v>26.74666666666667</v>
      </c>
      <c r="J171" s="142">
        <f t="shared" si="32"/>
        <v>-73.25333333333333</v>
      </c>
      <c r="K171" s="142">
        <f t="shared" si="33"/>
        <v>1098.8</v>
      </c>
      <c r="L171" s="143">
        <f t="shared" si="26"/>
        <v>0</v>
      </c>
      <c r="M171" s="119">
        <f t="shared" si="27"/>
        <v>-1098.8</v>
      </c>
    </row>
    <row r="172" spans="1:13" ht="31.5">
      <c r="A172" s="145"/>
      <c r="B172" s="152" t="s">
        <v>95</v>
      </c>
      <c r="C172" s="138"/>
      <c r="D172" s="133" t="s">
        <v>96</v>
      </c>
      <c r="E172" s="139">
        <v>1500</v>
      </c>
      <c r="F172" s="139"/>
      <c r="G172" s="155">
        <f t="shared" si="25"/>
        <v>1500</v>
      </c>
      <c r="H172" s="142">
        <v>1063.02</v>
      </c>
      <c r="I172" s="142">
        <f t="shared" si="31"/>
        <v>70.868</v>
      </c>
      <c r="J172" s="142">
        <f t="shared" si="32"/>
        <v>-29.132000000000005</v>
      </c>
      <c r="K172" s="142">
        <f t="shared" si="33"/>
        <v>436.98</v>
      </c>
      <c r="L172" s="143">
        <f t="shared" si="26"/>
        <v>0</v>
      </c>
      <c r="M172" s="119">
        <f t="shared" si="27"/>
        <v>-436.98</v>
      </c>
    </row>
    <row r="173" spans="1:13" ht="18.75">
      <c r="A173" s="145"/>
      <c r="B173" s="152" t="s">
        <v>114</v>
      </c>
      <c r="C173" s="138"/>
      <c r="D173" s="133" t="s">
        <v>98</v>
      </c>
      <c r="E173" s="139">
        <v>2500</v>
      </c>
      <c r="F173" s="139"/>
      <c r="G173" s="155">
        <f t="shared" si="25"/>
        <v>2500</v>
      </c>
      <c r="H173" s="142">
        <v>439.63</v>
      </c>
      <c r="I173" s="142">
        <f t="shared" si="31"/>
        <v>17.5852</v>
      </c>
      <c r="J173" s="142">
        <f t="shared" si="32"/>
        <v>-82.4148</v>
      </c>
      <c r="K173" s="142">
        <f t="shared" si="33"/>
        <v>2060.37</v>
      </c>
      <c r="L173" s="143">
        <f t="shared" si="26"/>
        <v>0</v>
      </c>
      <c r="M173" s="119">
        <f t="shared" si="27"/>
        <v>-2060.37</v>
      </c>
    </row>
    <row r="174" spans="1:13" ht="18.75">
      <c r="A174" s="145"/>
      <c r="B174" s="152" t="s">
        <v>67</v>
      </c>
      <c r="C174" s="138"/>
      <c r="D174" s="133" t="s">
        <v>68</v>
      </c>
      <c r="E174" s="139">
        <v>3000</v>
      </c>
      <c r="F174" s="139"/>
      <c r="G174" s="155">
        <f t="shared" si="25"/>
        <v>3000</v>
      </c>
      <c r="H174" s="142">
        <v>0</v>
      </c>
      <c r="I174" s="142">
        <f t="shared" si="31"/>
        <v>0</v>
      </c>
      <c r="J174" s="142">
        <f t="shared" si="32"/>
        <v>-100</v>
      </c>
      <c r="K174" s="142">
        <f t="shared" si="33"/>
        <v>3000</v>
      </c>
      <c r="L174" s="143">
        <f t="shared" si="26"/>
        <v>0</v>
      </c>
      <c r="M174" s="119">
        <f t="shared" si="27"/>
        <v>-3000</v>
      </c>
    </row>
    <row r="175" spans="1:13" ht="31.5">
      <c r="A175" s="145"/>
      <c r="B175" s="152" t="s">
        <v>99</v>
      </c>
      <c r="C175" s="138"/>
      <c r="D175" s="133" t="s">
        <v>100</v>
      </c>
      <c r="E175" s="139">
        <v>3019</v>
      </c>
      <c r="F175" s="139"/>
      <c r="G175" s="155">
        <f t="shared" si="25"/>
        <v>3019</v>
      </c>
      <c r="H175" s="142">
        <v>3220</v>
      </c>
      <c r="I175" s="142">
        <f t="shared" si="31"/>
        <v>106.65783371977476</v>
      </c>
      <c r="J175" s="142">
        <f t="shared" si="32"/>
        <v>6.657833719774757</v>
      </c>
      <c r="K175" s="142">
        <f t="shared" si="33"/>
        <v>-201</v>
      </c>
      <c r="L175" s="143">
        <f t="shared" si="26"/>
        <v>0</v>
      </c>
      <c r="M175" s="119">
        <f t="shared" si="27"/>
        <v>201</v>
      </c>
    </row>
    <row r="176" spans="1:13" ht="31.5">
      <c r="A176" s="145"/>
      <c r="B176" s="152" t="s">
        <v>125</v>
      </c>
      <c r="C176" s="138"/>
      <c r="D176" s="133" t="s">
        <v>101</v>
      </c>
      <c r="E176" s="139">
        <v>5400</v>
      </c>
      <c r="F176" s="139"/>
      <c r="G176" s="155">
        <f t="shared" si="25"/>
        <v>5400</v>
      </c>
      <c r="H176" s="142">
        <v>180</v>
      </c>
      <c r="I176" s="142">
        <f t="shared" si="31"/>
        <v>3.3333333333333335</v>
      </c>
      <c r="J176" s="142">
        <f t="shared" si="32"/>
        <v>-96.66666666666667</v>
      </c>
      <c r="K176" s="142">
        <f t="shared" si="33"/>
        <v>5220</v>
      </c>
      <c r="L176" s="143">
        <f t="shared" si="26"/>
        <v>0</v>
      </c>
      <c r="M176" s="119">
        <f t="shared" si="27"/>
        <v>-5220</v>
      </c>
    </row>
    <row r="177" spans="1:13" ht="31.5">
      <c r="A177" s="145"/>
      <c r="B177" s="152" t="s">
        <v>103</v>
      </c>
      <c r="C177" s="138"/>
      <c r="D177" s="133" t="s">
        <v>102</v>
      </c>
      <c r="E177" s="139">
        <v>4000</v>
      </c>
      <c r="F177" s="139"/>
      <c r="G177" s="155">
        <f t="shared" si="25"/>
        <v>4000</v>
      </c>
      <c r="H177" s="142">
        <v>439.2</v>
      </c>
      <c r="I177" s="142">
        <f t="shared" si="31"/>
        <v>10.979999999999999</v>
      </c>
      <c r="J177" s="142">
        <f t="shared" si="32"/>
        <v>-89.02</v>
      </c>
      <c r="K177" s="142">
        <f t="shared" si="33"/>
        <v>3560.8</v>
      </c>
      <c r="L177" s="143">
        <f t="shared" si="26"/>
        <v>0</v>
      </c>
      <c r="M177" s="119">
        <f t="shared" si="27"/>
        <v>-3560.8</v>
      </c>
    </row>
    <row r="178" spans="1:13" ht="31.5">
      <c r="A178" s="145"/>
      <c r="B178" s="152" t="s">
        <v>104</v>
      </c>
      <c r="C178" s="153"/>
      <c r="D178" s="154" t="s">
        <v>105</v>
      </c>
      <c r="E178" s="139">
        <v>15000</v>
      </c>
      <c r="F178" s="139"/>
      <c r="G178" s="155">
        <f aca="true" t="shared" si="34" ref="G178:G209">E178+F178</f>
        <v>15000</v>
      </c>
      <c r="H178" s="142">
        <v>3822.02</v>
      </c>
      <c r="I178" s="142">
        <f t="shared" si="31"/>
        <v>25.48013333333333</v>
      </c>
      <c r="J178" s="142">
        <f t="shared" si="32"/>
        <v>-74.51986666666667</v>
      </c>
      <c r="K178" s="142">
        <f t="shared" si="33"/>
        <v>11177.98</v>
      </c>
      <c r="L178" s="143">
        <f t="shared" si="26"/>
        <v>0</v>
      </c>
      <c r="M178" s="119">
        <f t="shared" si="27"/>
        <v>-11177.98</v>
      </c>
    </row>
    <row r="179" spans="1:13" ht="31.5">
      <c r="A179" s="145"/>
      <c r="B179" s="152" t="s">
        <v>126</v>
      </c>
      <c r="C179" s="138"/>
      <c r="D179" s="154">
        <v>6060</v>
      </c>
      <c r="E179" s="139">
        <v>67500</v>
      </c>
      <c r="F179" s="139"/>
      <c r="G179" s="155">
        <f t="shared" si="34"/>
        <v>67500</v>
      </c>
      <c r="H179" s="142">
        <v>67471.37</v>
      </c>
      <c r="I179" s="142">
        <f t="shared" si="31"/>
        <v>99.95758518518518</v>
      </c>
      <c r="J179" s="142">
        <f t="shared" si="32"/>
        <v>-0.042414814814819124</v>
      </c>
      <c r="K179" s="142">
        <f t="shared" si="33"/>
        <v>28.630000000004657</v>
      </c>
      <c r="L179" s="143">
        <f aca="true" t="shared" si="35" ref="L179:L210">G179-E179</f>
        <v>0</v>
      </c>
      <c r="M179" s="119">
        <f aca="true" t="shared" si="36" ref="M179:M210">H179-G179</f>
        <v>-28.630000000004657</v>
      </c>
    </row>
    <row r="180" spans="1:13" ht="19.5">
      <c r="A180" s="145"/>
      <c r="B180" s="156" t="s">
        <v>9</v>
      </c>
      <c r="C180" s="153">
        <v>75495</v>
      </c>
      <c r="D180" s="154"/>
      <c r="E180" s="147">
        <v>7000</v>
      </c>
      <c r="F180" s="147">
        <f>SUM(F182:F183)</f>
        <v>0</v>
      </c>
      <c r="G180" s="148">
        <f t="shared" si="34"/>
        <v>7000</v>
      </c>
      <c r="H180" s="149">
        <f>SUM(H182:H183)</f>
        <v>3120</v>
      </c>
      <c r="I180" s="149">
        <f t="shared" si="31"/>
        <v>44.57142857142857</v>
      </c>
      <c r="J180" s="142">
        <f t="shared" si="32"/>
        <v>-55.42857142857143</v>
      </c>
      <c r="K180" s="142">
        <f t="shared" si="33"/>
        <v>3880</v>
      </c>
      <c r="L180" s="143">
        <f t="shared" si="35"/>
        <v>0</v>
      </c>
      <c r="M180" s="119">
        <f t="shared" si="36"/>
        <v>-3880</v>
      </c>
    </row>
    <row r="181" spans="1:13" ht="19.5" hidden="1">
      <c r="A181" s="145"/>
      <c r="B181" s="156"/>
      <c r="C181" s="153"/>
      <c r="D181" s="154"/>
      <c r="E181" s="147">
        <v>-7000</v>
      </c>
      <c r="F181" s="147">
        <f>-F180</f>
        <v>0</v>
      </c>
      <c r="G181" s="148">
        <f t="shared" si="34"/>
        <v>-7000</v>
      </c>
      <c r="H181" s="149">
        <f>-H180</f>
        <v>-3120</v>
      </c>
      <c r="I181" s="149"/>
      <c r="J181" s="142"/>
      <c r="K181" s="142"/>
      <c r="L181" s="143">
        <f t="shared" si="35"/>
        <v>0</v>
      </c>
      <c r="M181" s="119">
        <f t="shared" si="36"/>
        <v>3880</v>
      </c>
    </row>
    <row r="182" spans="1:13" ht="18.75">
      <c r="A182" s="145"/>
      <c r="B182" s="152" t="s">
        <v>71</v>
      </c>
      <c r="C182" s="138"/>
      <c r="D182" s="133" t="s">
        <v>72</v>
      </c>
      <c r="E182" s="139">
        <v>2000</v>
      </c>
      <c r="F182" s="139"/>
      <c r="G182" s="155">
        <f t="shared" si="34"/>
        <v>2000</v>
      </c>
      <c r="H182" s="142">
        <v>0</v>
      </c>
      <c r="I182" s="142">
        <f>H182/E182*100</f>
        <v>0</v>
      </c>
      <c r="J182" s="142">
        <f>I182-100</f>
        <v>-100</v>
      </c>
      <c r="K182" s="142">
        <f>E182-H182</f>
        <v>2000</v>
      </c>
      <c r="L182" s="143">
        <f t="shared" si="35"/>
        <v>0</v>
      </c>
      <c r="M182" s="119">
        <f t="shared" si="36"/>
        <v>-2000</v>
      </c>
    </row>
    <row r="183" spans="1:13" ht="18.75">
      <c r="A183" s="145"/>
      <c r="B183" s="152" t="s">
        <v>62</v>
      </c>
      <c r="C183" s="138"/>
      <c r="D183" s="133" t="s">
        <v>63</v>
      </c>
      <c r="E183" s="139">
        <v>5000</v>
      </c>
      <c r="F183" s="139"/>
      <c r="G183" s="155">
        <f t="shared" si="34"/>
        <v>5000</v>
      </c>
      <c r="H183" s="142">
        <v>3120</v>
      </c>
      <c r="I183" s="142">
        <f>H183/E183*100</f>
        <v>62.4</v>
      </c>
      <c r="J183" s="142">
        <f>I183-100</f>
        <v>-37.6</v>
      </c>
      <c r="K183" s="142">
        <f>E183-H183</f>
        <v>1880</v>
      </c>
      <c r="L183" s="143">
        <f t="shared" si="35"/>
        <v>0</v>
      </c>
      <c r="M183" s="119">
        <f t="shared" si="36"/>
        <v>-1880</v>
      </c>
    </row>
    <row r="184" spans="1:13" ht="94.5">
      <c r="A184" s="136" t="s">
        <v>32</v>
      </c>
      <c r="B184" s="170" t="s">
        <v>33</v>
      </c>
      <c r="C184" s="138"/>
      <c r="D184" s="133"/>
      <c r="E184" s="139">
        <v>58000</v>
      </c>
      <c r="F184" s="139">
        <f>SUM(F186:F191)</f>
        <v>0</v>
      </c>
      <c r="G184" s="140">
        <f t="shared" si="34"/>
        <v>58000</v>
      </c>
      <c r="H184" s="141">
        <f>H186</f>
        <v>31492.440000000002</v>
      </c>
      <c r="I184" s="141">
        <f>H184/E184*100</f>
        <v>54.29731034482759</v>
      </c>
      <c r="J184" s="142">
        <f>I184-100</f>
        <v>-45.70268965517241</v>
      </c>
      <c r="K184" s="142">
        <f>E184-H184</f>
        <v>26507.559999999998</v>
      </c>
      <c r="L184" s="143">
        <f t="shared" si="35"/>
        <v>0</v>
      </c>
      <c r="M184" s="119">
        <f t="shared" si="36"/>
        <v>-26507.559999999998</v>
      </c>
    </row>
    <row r="185" spans="1:13" ht="18.75" hidden="1">
      <c r="A185" s="144"/>
      <c r="B185" s="170"/>
      <c r="C185" s="138"/>
      <c r="D185" s="133"/>
      <c r="E185" s="139">
        <v>-58000</v>
      </c>
      <c r="F185" s="139">
        <f>-F184</f>
        <v>0</v>
      </c>
      <c r="G185" s="140">
        <f t="shared" si="34"/>
        <v>-58000</v>
      </c>
      <c r="H185" s="141">
        <f>-H184</f>
        <v>-31492.440000000002</v>
      </c>
      <c r="I185" s="141"/>
      <c r="J185" s="142"/>
      <c r="K185" s="142"/>
      <c r="L185" s="143">
        <f t="shared" si="35"/>
        <v>0</v>
      </c>
      <c r="M185" s="119">
        <f t="shared" si="36"/>
        <v>26507.559999999998</v>
      </c>
    </row>
    <row r="186" spans="1:13" ht="31.5">
      <c r="A186" s="145"/>
      <c r="B186" s="156" t="s">
        <v>147</v>
      </c>
      <c r="C186" s="138" t="s">
        <v>144</v>
      </c>
      <c r="D186" s="133"/>
      <c r="E186" s="147">
        <v>58000</v>
      </c>
      <c r="F186" s="147">
        <f>SUM(F188:F191)</f>
        <v>0</v>
      </c>
      <c r="G186" s="148">
        <f t="shared" si="34"/>
        <v>58000</v>
      </c>
      <c r="H186" s="149">
        <f>SUM(H188:H191)</f>
        <v>31492.440000000002</v>
      </c>
      <c r="I186" s="149">
        <f>H186/E186*100</f>
        <v>54.29731034482759</v>
      </c>
      <c r="J186" s="142">
        <f>I186-100</f>
        <v>-45.70268965517241</v>
      </c>
      <c r="K186" s="142">
        <f>E186-H186</f>
        <v>26507.559999999998</v>
      </c>
      <c r="L186" s="143">
        <f t="shared" si="35"/>
        <v>0</v>
      </c>
      <c r="M186" s="119">
        <f t="shared" si="36"/>
        <v>-26507.559999999998</v>
      </c>
    </row>
    <row r="187" spans="1:13" ht="19.5" hidden="1">
      <c r="A187" s="145"/>
      <c r="B187" s="156"/>
      <c r="C187" s="138"/>
      <c r="D187" s="133"/>
      <c r="E187" s="147">
        <v>-58000</v>
      </c>
      <c r="F187" s="147">
        <f>-F186</f>
        <v>0</v>
      </c>
      <c r="G187" s="148">
        <f t="shared" si="34"/>
        <v>-58000</v>
      </c>
      <c r="H187" s="149">
        <f>-H186</f>
        <v>-31492.440000000002</v>
      </c>
      <c r="I187" s="149"/>
      <c r="J187" s="142"/>
      <c r="K187" s="142"/>
      <c r="L187" s="143">
        <f t="shared" si="35"/>
        <v>0</v>
      </c>
      <c r="M187" s="119">
        <f t="shared" si="36"/>
        <v>26507.559999999998</v>
      </c>
    </row>
    <row r="188" spans="1:13" ht="18.75">
      <c r="A188" s="145"/>
      <c r="B188" s="152" t="s">
        <v>145</v>
      </c>
      <c r="C188" s="138"/>
      <c r="D188" s="133" t="s">
        <v>146</v>
      </c>
      <c r="E188" s="139">
        <v>45000</v>
      </c>
      <c r="F188" s="139"/>
      <c r="G188" s="155">
        <f t="shared" si="34"/>
        <v>45000</v>
      </c>
      <c r="H188" s="142">
        <v>25297.9</v>
      </c>
      <c r="I188" s="142">
        <f>H188/E188*100</f>
        <v>56.217555555555556</v>
      </c>
      <c r="J188" s="142">
        <f>I188-100</f>
        <v>-43.782444444444444</v>
      </c>
      <c r="K188" s="142">
        <f>E188-H188</f>
        <v>19702.1</v>
      </c>
      <c r="L188" s="143">
        <f t="shared" si="35"/>
        <v>0</v>
      </c>
      <c r="M188" s="119">
        <f t="shared" si="36"/>
        <v>-19702.1</v>
      </c>
    </row>
    <row r="189" spans="1:13" ht="18.75">
      <c r="A189" s="145"/>
      <c r="B189" s="152" t="s">
        <v>85</v>
      </c>
      <c r="C189" s="138"/>
      <c r="D189" s="133" t="s">
        <v>86</v>
      </c>
      <c r="E189" s="139">
        <v>1500</v>
      </c>
      <c r="F189" s="139"/>
      <c r="G189" s="155">
        <f t="shared" si="34"/>
        <v>1500</v>
      </c>
      <c r="H189" s="142">
        <v>696.68</v>
      </c>
      <c r="I189" s="142">
        <f>H189/E189*100</f>
        <v>46.44533333333333</v>
      </c>
      <c r="J189" s="142">
        <f>I189-100</f>
        <v>-53.55466666666667</v>
      </c>
      <c r="K189" s="142">
        <f>E189-H189</f>
        <v>803.32</v>
      </c>
      <c r="L189" s="143">
        <f t="shared" si="35"/>
        <v>0</v>
      </c>
      <c r="M189" s="119">
        <f t="shared" si="36"/>
        <v>-803.32</v>
      </c>
    </row>
    <row r="190" spans="1:13" ht="18.75">
      <c r="A190" s="145"/>
      <c r="B190" s="152" t="s">
        <v>89</v>
      </c>
      <c r="C190" s="138"/>
      <c r="D190" s="133" t="s">
        <v>90</v>
      </c>
      <c r="E190" s="139">
        <v>7500</v>
      </c>
      <c r="F190" s="139"/>
      <c r="G190" s="155">
        <f t="shared" si="34"/>
        <v>7500</v>
      </c>
      <c r="H190" s="142">
        <v>4242.28</v>
      </c>
      <c r="I190" s="142">
        <f>H190/E190*100</f>
        <v>56.56373333333333</v>
      </c>
      <c r="J190" s="142">
        <f>I190-100</f>
        <v>-43.43626666666667</v>
      </c>
      <c r="K190" s="142">
        <f>E190-H190</f>
        <v>3257.7200000000003</v>
      </c>
      <c r="L190" s="143">
        <f t="shared" si="35"/>
        <v>0</v>
      </c>
      <c r="M190" s="119">
        <f t="shared" si="36"/>
        <v>-3257.7200000000003</v>
      </c>
    </row>
    <row r="191" spans="1:13" ht="18.75">
      <c r="A191" s="145"/>
      <c r="B191" s="152" t="s">
        <v>67</v>
      </c>
      <c r="C191" s="138"/>
      <c r="D191" s="133" t="s">
        <v>68</v>
      </c>
      <c r="E191" s="139">
        <v>4000</v>
      </c>
      <c r="F191" s="139"/>
      <c r="G191" s="155">
        <f t="shared" si="34"/>
        <v>4000</v>
      </c>
      <c r="H191" s="142">
        <v>1255.58</v>
      </c>
      <c r="I191" s="142">
        <f>H191/E191*100</f>
        <v>31.389499999999998</v>
      </c>
      <c r="J191" s="142">
        <f>I191-100</f>
        <v>-68.6105</v>
      </c>
      <c r="K191" s="142">
        <f>E191-H191</f>
        <v>2744.42</v>
      </c>
      <c r="L191" s="143">
        <f t="shared" si="35"/>
        <v>0</v>
      </c>
      <c r="M191" s="119">
        <f t="shared" si="36"/>
        <v>-2744.42</v>
      </c>
    </row>
    <row r="192" spans="1:13" ht="18.75">
      <c r="A192" s="136" t="s">
        <v>148</v>
      </c>
      <c r="B192" s="170" t="s">
        <v>149</v>
      </c>
      <c r="C192" s="138"/>
      <c r="D192" s="133"/>
      <c r="E192" s="139">
        <v>60000</v>
      </c>
      <c r="F192" s="139">
        <f>SUM(F194:F196)</f>
        <v>0</v>
      </c>
      <c r="G192" s="140">
        <f t="shared" si="34"/>
        <v>60000</v>
      </c>
      <c r="H192" s="141">
        <f>H194</f>
        <v>14111.77</v>
      </c>
      <c r="I192" s="141">
        <f>H192/E192*100</f>
        <v>23.519616666666668</v>
      </c>
      <c r="J192" s="142">
        <f>I192-100</f>
        <v>-76.48038333333334</v>
      </c>
      <c r="K192" s="142">
        <f>E192-H192</f>
        <v>45888.229999999996</v>
      </c>
      <c r="L192" s="143">
        <f t="shared" si="35"/>
        <v>0</v>
      </c>
      <c r="M192" s="119">
        <f t="shared" si="36"/>
        <v>-45888.229999999996</v>
      </c>
    </row>
    <row r="193" spans="1:13" ht="18.75" hidden="1">
      <c r="A193" s="144"/>
      <c r="B193" s="170"/>
      <c r="C193" s="138"/>
      <c r="D193" s="133"/>
      <c r="E193" s="139">
        <v>-60000</v>
      </c>
      <c r="F193" s="139">
        <f>-F192</f>
        <v>0</v>
      </c>
      <c r="G193" s="140">
        <f t="shared" si="34"/>
        <v>-60000</v>
      </c>
      <c r="H193" s="141">
        <f>-H192</f>
        <v>-14111.77</v>
      </c>
      <c r="I193" s="141"/>
      <c r="J193" s="142"/>
      <c r="K193" s="142"/>
      <c r="L193" s="143">
        <f t="shared" si="35"/>
        <v>0</v>
      </c>
      <c r="M193" s="119">
        <f t="shared" si="36"/>
        <v>45888.229999999996</v>
      </c>
    </row>
    <row r="194" spans="1:13" ht="47.25">
      <c r="A194" s="145"/>
      <c r="B194" s="156" t="s">
        <v>150</v>
      </c>
      <c r="C194" s="138" t="s">
        <v>151</v>
      </c>
      <c r="D194" s="133"/>
      <c r="E194" s="147">
        <v>60000</v>
      </c>
      <c r="F194" s="147">
        <f>SUM(F196)</f>
        <v>0</v>
      </c>
      <c r="G194" s="148">
        <f t="shared" si="34"/>
        <v>60000</v>
      </c>
      <c r="H194" s="149">
        <f>SUM(H196)</f>
        <v>14111.77</v>
      </c>
      <c r="I194" s="149">
        <f>H194/E194*100</f>
        <v>23.519616666666668</v>
      </c>
      <c r="J194" s="142">
        <f>I194-100</f>
        <v>-76.48038333333334</v>
      </c>
      <c r="K194" s="142">
        <f>E194-H194</f>
        <v>45888.229999999996</v>
      </c>
      <c r="L194" s="143">
        <f t="shared" si="35"/>
        <v>0</v>
      </c>
      <c r="M194" s="119">
        <f t="shared" si="36"/>
        <v>-45888.229999999996</v>
      </c>
    </row>
    <row r="195" spans="1:13" ht="19.5" hidden="1">
      <c r="A195" s="145"/>
      <c r="B195" s="156"/>
      <c r="C195" s="138"/>
      <c r="D195" s="133"/>
      <c r="E195" s="147">
        <v>-60000</v>
      </c>
      <c r="F195" s="147">
        <f>-F194</f>
        <v>0</v>
      </c>
      <c r="G195" s="148">
        <f t="shared" si="34"/>
        <v>-60000</v>
      </c>
      <c r="H195" s="149">
        <f>-H194</f>
        <v>-14111.77</v>
      </c>
      <c r="I195" s="149"/>
      <c r="J195" s="142"/>
      <c r="K195" s="142"/>
      <c r="L195" s="143">
        <f t="shared" si="35"/>
        <v>0</v>
      </c>
      <c r="M195" s="119">
        <f t="shared" si="36"/>
        <v>45888.229999999996</v>
      </c>
    </row>
    <row r="196" spans="1:13" ht="18.75">
      <c r="A196" s="145"/>
      <c r="B196" s="152" t="s">
        <v>152</v>
      </c>
      <c r="C196" s="138"/>
      <c r="D196" s="133" t="s">
        <v>153</v>
      </c>
      <c r="E196" s="139">
        <v>60000</v>
      </c>
      <c r="F196" s="139"/>
      <c r="G196" s="155">
        <f t="shared" si="34"/>
        <v>60000</v>
      </c>
      <c r="H196" s="142">
        <v>14111.77</v>
      </c>
      <c r="I196" s="142">
        <f>H196/E196*100</f>
        <v>23.519616666666668</v>
      </c>
      <c r="J196" s="142">
        <f>I196-100</f>
        <v>-76.48038333333334</v>
      </c>
      <c r="K196" s="142">
        <f>E196-H196</f>
        <v>45888.229999999996</v>
      </c>
      <c r="L196" s="143">
        <f t="shared" si="35"/>
        <v>0</v>
      </c>
      <c r="M196" s="119">
        <f t="shared" si="36"/>
        <v>-45888.229999999996</v>
      </c>
    </row>
    <row r="197" spans="1:13" ht="18.75">
      <c r="A197" s="136" t="s">
        <v>34</v>
      </c>
      <c r="B197" s="170" t="s">
        <v>154</v>
      </c>
      <c r="C197" s="138"/>
      <c r="D197" s="133"/>
      <c r="E197" s="139">
        <v>31002</v>
      </c>
      <c r="F197" s="139">
        <f>F199</f>
        <v>0</v>
      </c>
      <c r="G197" s="140">
        <f t="shared" si="34"/>
        <v>31002</v>
      </c>
      <c r="H197" s="141">
        <f>H199</f>
        <v>0</v>
      </c>
      <c r="I197" s="141">
        <f>H197/E197*100</f>
        <v>0</v>
      </c>
      <c r="J197" s="142">
        <f>I197-100</f>
        <v>-100</v>
      </c>
      <c r="K197" s="142">
        <f>E197-H197</f>
        <v>31002</v>
      </c>
      <c r="L197" s="143">
        <f t="shared" si="35"/>
        <v>0</v>
      </c>
      <c r="M197" s="119">
        <f t="shared" si="36"/>
        <v>-31002</v>
      </c>
    </row>
    <row r="198" spans="1:13" ht="18.75" hidden="1">
      <c r="A198" s="144"/>
      <c r="B198" s="170"/>
      <c r="C198" s="138"/>
      <c r="D198" s="133"/>
      <c r="E198" s="139">
        <v>-31002</v>
      </c>
      <c r="F198" s="139">
        <f>-F197</f>
        <v>0</v>
      </c>
      <c r="G198" s="140">
        <f t="shared" si="34"/>
        <v>-31002</v>
      </c>
      <c r="H198" s="141">
        <f>-H197</f>
        <v>0</v>
      </c>
      <c r="I198" s="141"/>
      <c r="J198" s="142"/>
      <c r="K198" s="142"/>
      <c r="L198" s="143">
        <f t="shared" si="35"/>
        <v>0</v>
      </c>
      <c r="M198" s="119">
        <f t="shared" si="36"/>
        <v>31002</v>
      </c>
    </row>
    <row r="199" spans="1:13" ht="19.5">
      <c r="A199" s="145"/>
      <c r="B199" s="156" t="s">
        <v>155</v>
      </c>
      <c r="C199" s="138" t="s">
        <v>156</v>
      </c>
      <c r="D199" s="133"/>
      <c r="E199" s="147">
        <v>31002</v>
      </c>
      <c r="F199" s="147">
        <f>SUM(F201:F202)</f>
        <v>0</v>
      </c>
      <c r="G199" s="148">
        <f t="shared" si="34"/>
        <v>31002</v>
      </c>
      <c r="H199" s="149">
        <f>SUM(H201:H202)</f>
        <v>0</v>
      </c>
      <c r="I199" s="149">
        <f>H199/E199*100</f>
        <v>0</v>
      </c>
      <c r="J199" s="142">
        <f>I199-100</f>
        <v>-100</v>
      </c>
      <c r="K199" s="142">
        <f>E199-H199</f>
        <v>31002</v>
      </c>
      <c r="L199" s="143">
        <f t="shared" si="35"/>
        <v>0</v>
      </c>
      <c r="M199" s="119">
        <f t="shared" si="36"/>
        <v>-31002</v>
      </c>
    </row>
    <row r="200" spans="1:13" ht="19.5" hidden="1">
      <c r="A200" s="145"/>
      <c r="B200" s="156"/>
      <c r="C200" s="138"/>
      <c r="D200" s="133"/>
      <c r="E200" s="147">
        <v>-31002</v>
      </c>
      <c r="F200" s="147">
        <f>-F199</f>
        <v>0</v>
      </c>
      <c r="G200" s="148">
        <f t="shared" si="34"/>
        <v>-31002</v>
      </c>
      <c r="H200" s="149">
        <f>-H199</f>
        <v>0</v>
      </c>
      <c r="I200" s="149"/>
      <c r="J200" s="142"/>
      <c r="K200" s="142"/>
      <c r="L200" s="143">
        <f t="shared" si="35"/>
        <v>0</v>
      </c>
      <c r="M200" s="119">
        <f t="shared" si="36"/>
        <v>31002</v>
      </c>
    </row>
    <row r="201" spans="1:14" ht="18.75">
      <c r="A201" s="145"/>
      <c r="B201" s="152" t="s">
        <v>157</v>
      </c>
      <c r="C201" s="138"/>
      <c r="D201" s="133" t="s">
        <v>158</v>
      </c>
      <c r="E201" s="139">
        <v>31002</v>
      </c>
      <c r="F201" s="139"/>
      <c r="G201" s="155">
        <f t="shared" si="34"/>
        <v>31002</v>
      </c>
      <c r="H201" s="142">
        <v>0</v>
      </c>
      <c r="I201" s="142">
        <f>H201/E201*100</f>
        <v>0</v>
      </c>
      <c r="J201" s="142">
        <f>I201-100</f>
        <v>-100</v>
      </c>
      <c r="K201" s="142">
        <f>E201-H201</f>
        <v>31002</v>
      </c>
      <c r="L201" s="143">
        <f t="shared" si="35"/>
        <v>0</v>
      </c>
      <c r="M201" s="119">
        <f t="shared" si="36"/>
        <v>-31002</v>
      </c>
      <c r="N201" s="171">
        <f>G201-30000</f>
        <v>1002</v>
      </c>
    </row>
    <row r="202" spans="1:13" ht="18.75">
      <c r="A202" s="145"/>
      <c r="B202" s="152" t="s">
        <v>159</v>
      </c>
      <c r="C202" s="138"/>
      <c r="D202" s="133" t="s">
        <v>160</v>
      </c>
      <c r="E202" s="139">
        <v>0</v>
      </c>
      <c r="F202" s="139"/>
      <c r="G202" s="155">
        <f t="shared" si="34"/>
        <v>0</v>
      </c>
      <c r="H202" s="142"/>
      <c r="I202" s="142" t="e">
        <f>H202/E202*100</f>
        <v>#DIV/0!</v>
      </c>
      <c r="J202" s="142" t="e">
        <f>I202-100</f>
        <v>#DIV/0!</v>
      </c>
      <c r="K202" s="142">
        <f>E202-H202</f>
        <v>0</v>
      </c>
      <c r="L202" s="143">
        <f t="shared" si="35"/>
        <v>0</v>
      </c>
      <c r="M202" s="119">
        <f t="shared" si="36"/>
        <v>0</v>
      </c>
    </row>
    <row r="203" spans="1:13" ht="18.75">
      <c r="A203" s="136" t="s">
        <v>36</v>
      </c>
      <c r="B203" s="170" t="s">
        <v>37</v>
      </c>
      <c r="C203" s="138"/>
      <c r="D203" s="133"/>
      <c r="E203" s="139">
        <v>3970912</v>
      </c>
      <c r="F203" s="139">
        <f>F205+F208+F216</f>
        <v>0</v>
      </c>
      <c r="G203" s="140">
        <f t="shared" si="34"/>
        <v>3970912</v>
      </c>
      <c r="H203" s="141" t="e">
        <f>H205+#REF!+#REF!+#REF!+H208+#REF!+#REF!+#REF!+H216</f>
        <v>#REF!</v>
      </c>
      <c r="I203" s="141" t="e">
        <f>H203/E203*100</f>
        <v>#REF!</v>
      </c>
      <c r="J203" s="142" t="e">
        <f>I203-100</f>
        <v>#REF!</v>
      </c>
      <c r="K203" s="142" t="e">
        <f>E203-H203</f>
        <v>#REF!</v>
      </c>
      <c r="L203" s="143">
        <f t="shared" si="35"/>
        <v>0</v>
      </c>
      <c r="M203" s="119" t="e">
        <f t="shared" si="36"/>
        <v>#REF!</v>
      </c>
    </row>
    <row r="204" spans="1:13" ht="18.75" hidden="1">
      <c r="A204" s="144"/>
      <c r="B204" s="170"/>
      <c r="C204" s="138"/>
      <c r="D204" s="133"/>
      <c r="E204" s="139">
        <v>-3970912</v>
      </c>
      <c r="F204" s="139">
        <f>-F203</f>
        <v>0</v>
      </c>
      <c r="G204" s="140">
        <f t="shared" si="34"/>
        <v>-3970912</v>
      </c>
      <c r="H204" s="141" t="e">
        <f>-H203</f>
        <v>#REF!</v>
      </c>
      <c r="I204" s="141"/>
      <c r="J204" s="142"/>
      <c r="K204" s="142"/>
      <c r="L204" s="143">
        <f t="shared" si="35"/>
        <v>0</v>
      </c>
      <c r="M204" s="119" t="e">
        <f t="shared" si="36"/>
        <v>#REF!</v>
      </c>
    </row>
    <row r="205" spans="1:13" ht="19.5">
      <c r="A205" s="145"/>
      <c r="B205" s="156" t="s">
        <v>38</v>
      </c>
      <c r="C205" s="138" t="s">
        <v>39</v>
      </c>
      <c r="D205" s="133"/>
      <c r="E205" s="147">
        <v>3620343</v>
      </c>
      <c r="F205" s="147">
        <f>SUM(F207:F207)</f>
        <v>0</v>
      </c>
      <c r="G205" s="148">
        <f t="shared" si="34"/>
        <v>3620343</v>
      </c>
      <c r="H205" s="149">
        <f>SUM(H207:H207)</f>
        <v>620404.58</v>
      </c>
      <c r="I205" s="149">
        <f>H205/E205*100</f>
        <v>17.136624347472047</v>
      </c>
      <c r="J205" s="142">
        <f>I205-100</f>
        <v>-82.86337565252795</v>
      </c>
      <c r="K205" s="142">
        <f>E205-H205</f>
        <v>2999938.42</v>
      </c>
      <c r="L205" s="143">
        <f t="shared" si="35"/>
        <v>0</v>
      </c>
      <c r="M205" s="119">
        <f t="shared" si="36"/>
        <v>-2999938.42</v>
      </c>
    </row>
    <row r="206" spans="1:13" ht="19.5" hidden="1">
      <c r="A206" s="145"/>
      <c r="B206" s="156"/>
      <c r="C206" s="138"/>
      <c r="D206" s="133"/>
      <c r="E206" s="147">
        <v>-3620343</v>
      </c>
      <c r="F206" s="147">
        <f>-F205</f>
        <v>0</v>
      </c>
      <c r="G206" s="148">
        <f t="shared" si="34"/>
        <v>-3620343</v>
      </c>
      <c r="H206" s="149">
        <f>-H205</f>
        <v>-620404.58</v>
      </c>
      <c r="I206" s="149"/>
      <c r="J206" s="142"/>
      <c r="K206" s="142"/>
      <c r="L206" s="143">
        <f t="shared" si="35"/>
        <v>0</v>
      </c>
      <c r="M206" s="119">
        <f t="shared" si="36"/>
        <v>2999938.42</v>
      </c>
    </row>
    <row r="207" spans="1:13" ht="18.75">
      <c r="A207" s="145"/>
      <c r="B207" s="152" t="s">
        <v>64</v>
      </c>
      <c r="C207" s="138"/>
      <c r="D207" s="133" t="s">
        <v>65</v>
      </c>
      <c r="E207" s="139">
        <v>3620343</v>
      </c>
      <c r="F207" s="139"/>
      <c r="G207" s="155">
        <f t="shared" si="34"/>
        <v>3620343</v>
      </c>
      <c r="H207" s="142">
        <v>620404.58</v>
      </c>
      <c r="I207" s="142">
        <f aca="true" t="shared" si="37" ref="I207:I216">H207/E207*100</f>
        <v>17.136624347472047</v>
      </c>
      <c r="J207" s="142">
        <f aca="true" t="shared" si="38" ref="J207:J216">I207-100</f>
        <v>-82.86337565252795</v>
      </c>
      <c r="K207" s="142">
        <f aca="true" t="shared" si="39" ref="K207:K216">E207-H207</f>
        <v>2999938.42</v>
      </c>
      <c r="L207" s="143">
        <f t="shared" si="35"/>
        <v>0</v>
      </c>
      <c r="M207" s="119">
        <f t="shared" si="36"/>
        <v>-2999938.42</v>
      </c>
    </row>
    <row r="208" spans="1:13" ht="19.5">
      <c r="A208" s="145"/>
      <c r="B208" s="156" t="s">
        <v>161</v>
      </c>
      <c r="C208" s="138" t="s">
        <v>162</v>
      </c>
      <c r="D208" s="133"/>
      <c r="E208" s="147">
        <v>290000</v>
      </c>
      <c r="F208" s="147">
        <f>SUM(F210:F215)</f>
        <v>0</v>
      </c>
      <c r="G208" s="148">
        <f t="shared" si="34"/>
        <v>290000</v>
      </c>
      <c r="H208" s="149">
        <f>SUM(H214)</f>
        <v>171049.44</v>
      </c>
      <c r="I208" s="149">
        <f t="shared" si="37"/>
        <v>58.98256551724138</v>
      </c>
      <c r="J208" s="142">
        <f t="shared" si="38"/>
        <v>-41.01743448275862</v>
      </c>
      <c r="K208" s="142">
        <f t="shared" si="39"/>
        <v>118950.56</v>
      </c>
      <c r="L208" s="143">
        <f t="shared" si="35"/>
        <v>0</v>
      </c>
      <c r="M208" s="119">
        <f t="shared" si="36"/>
        <v>-118950.56</v>
      </c>
    </row>
    <row r="209" spans="1:13" ht="19.5" hidden="1">
      <c r="A209" s="145"/>
      <c r="B209" s="156"/>
      <c r="C209" s="138"/>
      <c r="D209" s="133"/>
      <c r="E209" s="147">
        <v>-290000</v>
      </c>
      <c r="F209" s="147">
        <f>-F208</f>
        <v>0</v>
      </c>
      <c r="G209" s="148">
        <f t="shared" si="34"/>
        <v>-290000</v>
      </c>
      <c r="H209" s="149">
        <f>-H208</f>
        <v>-171049.44</v>
      </c>
      <c r="I209" s="149">
        <f t="shared" si="37"/>
        <v>58.98256551724138</v>
      </c>
      <c r="J209" s="142">
        <f t="shared" si="38"/>
        <v>-41.01743448275862</v>
      </c>
      <c r="K209" s="142">
        <f t="shared" si="39"/>
        <v>-118950.56</v>
      </c>
      <c r="L209" s="143">
        <f t="shared" si="35"/>
        <v>0</v>
      </c>
      <c r="M209" s="119">
        <f t="shared" si="36"/>
        <v>118950.56</v>
      </c>
    </row>
    <row r="210" spans="1:13" ht="18.75">
      <c r="A210" s="145"/>
      <c r="B210" s="152" t="s">
        <v>81</v>
      </c>
      <c r="C210" s="138"/>
      <c r="D210" s="133" t="s">
        <v>82</v>
      </c>
      <c r="E210" s="139">
        <v>22500</v>
      </c>
      <c r="F210" s="139"/>
      <c r="G210" s="155">
        <f aca="true" t="shared" si="40" ref="G210:G241">E210+F210</f>
        <v>22500</v>
      </c>
      <c r="H210" s="142">
        <v>11928</v>
      </c>
      <c r="I210" s="142">
        <f t="shared" si="37"/>
        <v>53.013333333333335</v>
      </c>
      <c r="J210" s="142">
        <f t="shared" si="38"/>
        <v>-46.986666666666665</v>
      </c>
      <c r="K210" s="142">
        <f t="shared" si="39"/>
        <v>10572</v>
      </c>
      <c r="L210" s="143">
        <f t="shared" si="35"/>
        <v>0</v>
      </c>
      <c r="M210" s="119">
        <f t="shared" si="36"/>
        <v>-10572</v>
      </c>
    </row>
    <row r="211" spans="1:13" ht="18.75">
      <c r="A211" s="145"/>
      <c r="B211" s="152" t="s">
        <v>85</v>
      </c>
      <c r="C211" s="138"/>
      <c r="D211" s="133" t="s">
        <v>86</v>
      </c>
      <c r="E211" s="139">
        <v>3100</v>
      </c>
      <c r="F211" s="139"/>
      <c r="G211" s="155">
        <f t="shared" si="40"/>
        <v>3100</v>
      </c>
      <c r="H211" s="142">
        <v>1801.1</v>
      </c>
      <c r="I211" s="142">
        <f t="shared" si="37"/>
        <v>58.099999999999994</v>
      </c>
      <c r="J211" s="142">
        <f t="shared" si="38"/>
        <v>-41.900000000000006</v>
      </c>
      <c r="K211" s="142">
        <f t="shared" si="39"/>
        <v>1298.9</v>
      </c>
      <c r="L211" s="143">
        <f aca="true" t="shared" si="41" ref="L211:L242">G211-E211</f>
        <v>0</v>
      </c>
      <c r="M211" s="119">
        <f aca="true" t="shared" si="42" ref="M211:M242">H211-G211</f>
        <v>-1298.9</v>
      </c>
    </row>
    <row r="212" spans="1:13" ht="18.75">
      <c r="A212" s="145"/>
      <c r="B212" s="152" t="s">
        <v>87</v>
      </c>
      <c r="C212" s="138"/>
      <c r="D212" s="133" t="s">
        <v>88</v>
      </c>
      <c r="E212" s="139">
        <v>700</v>
      </c>
      <c r="F212" s="139"/>
      <c r="G212" s="155">
        <f t="shared" si="40"/>
        <v>700</v>
      </c>
      <c r="H212" s="142"/>
      <c r="I212" s="142">
        <f t="shared" si="37"/>
        <v>0</v>
      </c>
      <c r="J212" s="142">
        <f t="shared" si="38"/>
        <v>-100</v>
      </c>
      <c r="K212" s="142">
        <f t="shared" si="39"/>
        <v>700</v>
      </c>
      <c r="L212" s="143">
        <f t="shared" si="41"/>
        <v>0</v>
      </c>
      <c r="M212" s="119">
        <f t="shared" si="42"/>
        <v>-700</v>
      </c>
    </row>
    <row r="213" spans="1:13" ht="18.75">
      <c r="A213" s="145"/>
      <c r="B213" s="152" t="s">
        <v>71</v>
      </c>
      <c r="C213" s="138"/>
      <c r="D213" s="133" t="s">
        <v>72</v>
      </c>
      <c r="E213" s="139">
        <v>13850</v>
      </c>
      <c r="F213" s="139"/>
      <c r="G213" s="155">
        <f t="shared" si="40"/>
        <v>13850</v>
      </c>
      <c r="H213" s="142">
        <v>11296.18</v>
      </c>
      <c r="I213" s="142">
        <f t="shared" si="37"/>
        <v>81.56086642599278</v>
      </c>
      <c r="J213" s="142">
        <f t="shared" si="38"/>
        <v>-18.439133574007215</v>
      </c>
      <c r="K213" s="142">
        <f t="shared" si="39"/>
        <v>2553.8199999999997</v>
      </c>
      <c r="L213" s="143">
        <f t="shared" si="41"/>
        <v>0</v>
      </c>
      <c r="M213" s="119">
        <f t="shared" si="42"/>
        <v>-2553.8199999999997</v>
      </c>
    </row>
    <row r="214" spans="1:13" ht="18.75">
      <c r="A214" s="145"/>
      <c r="B214" s="152" t="s">
        <v>62</v>
      </c>
      <c r="C214" s="138"/>
      <c r="D214" s="133" t="s">
        <v>63</v>
      </c>
      <c r="E214" s="139">
        <v>249016</v>
      </c>
      <c r="F214" s="139"/>
      <c r="G214" s="155">
        <f t="shared" si="40"/>
        <v>249016</v>
      </c>
      <c r="H214" s="142">
        <v>171049.44</v>
      </c>
      <c r="I214" s="142">
        <f t="shared" si="37"/>
        <v>68.69014039258522</v>
      </c>
      <c r="J214" s="142">
        <f t="shared" si="38"/>
        <v>-31.30985960741478</v>
      </c>
      <c r="K214" s="142">
        <f t="shared" si="39"/>
        <v>77966.56</v>
      </c>
      <c r="L214" s="143">
        <f t="shared" si="41"/>
        <v>0</v>
      </c>
      <c r="M214" s="119">
        <f t="shared" si="42"/>
        <v>-77966.56</v>
      </c>
    </row>
    <row r="215" spans="1:13" ht="31.5">
      <c r="A215" s="145"/>
      <c r="B215" s="152" t="s">
        <v>99</v>
      </c>
      <c r="C215" s="138"/>
      <c r="D215" s="133" t="s">
        <v>100</v>
      </c>
      <c r="E215" s="139">
        <v>834</v>
      </c>
      <c r="F215" s="139"/>
      <c r="G215" s="155">
        <f t="shared" si="40"/>
        <v>834</v>
      </c>
      <c r="H215" s="142">
        <v>0</v>
      </c>
      <c r="I215" s="142">
        <f t="shared" si="37"/>
        <v>0</v>
      </c>
      <c r="J215" s="142">
        <f t="shared" si="38"/>
        <v>-100</v>
      </c>
      <c r="K215" s="142">
        <f t="shared" si="39"/>
        <v>834</v>
      </c>
      <c r="L215" s="143">
        <f t="shared" si="41"/>
        <v>0</v>
      </c>
      <c r="M215" s="119">
        <f t="shared" si="42"/>
        <v>-834</v>
      </c>
    </row>
    <row r="216" spans="1:13" ht="19.5">
      <c r="A216" s="145"/>
      <c r="B216" s="156" t="s">
        <v>9</v>
      </c>
      <c r="C216" s="138" t="s">
        <v>40</v>
      </c>
      <c r="D216" s="133"/>
      <c r="E216" s="147">
        <v>60569</v>
      </c>
      <c r="F216" s="147">
        <f>SUM(F218:F221)</f>
        <v>0</v>
      </c>
      <c r="G216" s="148">
        <f t="shared" si="40"/>
        <v>60569</v>
      </c>
      <c r="H216" s="149">
        <f>SUM(H218:H221)</f>
        <v>5999</v>
      </c>
      <c r="I216" s="149">
        <f t="shared" si="37"/>
        <v>9.904406544602024</v>
      </c>
      <c r="J216" s="142">
        <f t="shared" si="38"/>
        <v>-90.09559345539797</v>
      </c>
      <c r="K216" s="142">
        <f t="shared" si="39"/>
        <v>54570</v>
      </c>
      <c r="L216" s="143">
        <f t="shared" si="41"/>
        <v>0</v>
      </c>
      <c r="M216" s="119">
        <f t="shared" si="42"/>
        <v>-54570</v>
      </c>
    </row>
    <row r="217" spans="1:13" ht="19.5" hidden="1">
      <c r="A217" s="145"/>
      <c r="B217" s="156"/>
      <c r="C217" s="138"/>
      <c r="D217" s="133"/>
      <c r="E217" s="147">
        <v>-60569</v>
      </c>
      <c r="F217" s="147">
        <f>-F216</f>
        <v>0</v>
      </c>
      <c r="G217" s="148">
        <f t="shared" si="40"/>
        <v>-60569</v>
      </c>
      <c r="H217" s="149">
        <f>-H216</f>
        <v>-5999</v>
      </c>
      <c r="I217" s="149"/>
      <c r="J217" s="142"/>
      <c r="K217" s="142"/>
      <c r="L217" s="143">
        <f t="shared" si="41"/>
        <v>0</v>
      </c>
      <c r="M217" s="119">
        <f t="shared" si="42"/>
        <v>54570</v>
      </c>
    </row>
    <row r="218" spans="1:13" ht="18.75">
      <c r="A218" s="145"/>
      <c r="B218" s="152" t="s">
        <v>111</v>
      </c>
      <c r="C218" s="138"/>
      <c r="D218" s="133" t="s">
        <v>112</v>
      </c>
      <c r="E218" s="139">
        <v>300</v>
      </c>
      <c r="F218" s="139"/>
      <c r="G218" s="155">
        <f t="shared" si="40"/>
        <v>300</v>
      </c>
      <c r="H218" s="142">
        <v>0</v>
      </c>
      <c r="I218" s="142">
        <f>H218/E218*100</f>
        <v>0</v>
      </c>
      <c r="J218" s="142">
        <f>I218-100</f>
        <v>-100</v>
      </c>
      <c r="K218" s="142">
        <f>E218-H218</f>
        <v>300</v>
      </c>
      <c r="L218" s="143">
        <f t="shared" si="41"/>
        <v>0</v>
      </c>
      <c r="M218" s="119">
        <f t="shared" si="42"/>
        <v>-300</v>
      </c>
    </row>
    <row r="219" spans="1:13" ht="18.75">
      <c r="A219" s="145"/>
      <c r="B219" s="152" t="s">
        <v>163</v>
      </c>
      <c r="C219" s="138"/>
      <c r="D219" s="133" t="s">
        <v>164</v>
      </c>
      <c r="E219" s="139">
        <v>6000</v>
      </c>
      <c r="F219" s="139"/>
      <c r="G219" s="155">
        <f t="shared" si="40"/>
        <v>6000</v>
      </c>
      <c r="H219" s="142">
        <v>5999</v>
      </c>
      <c r="I219" s="142">
        <f>H219/E219*100</f>
        <v>99.98333333333333</v>
      </c>
      <c r="J219" s="142">
        <f>I219-100</f>
        <v>-0.01666666666666572</v>
      </c>
      <c r="K219" s="142">
        <f>E219-H219</f>
        <v>1</v>
      </c>
      <c r="L219" s="143">
        <f t="shared" si="41"/>
        <v>0</v>
      </c>
      <c r="M219" s="119">
        <f t="shared" si="42"/>
        <v>-1</v>
      </c>
    </row>
    <row r="220" spans="1:13" ht="18.75">
      <c r="A220" s="145"/>
      <c r="B220" s="152" t="s">
        <v>62</v>
      </c>
      <c r="C220" s="138"/>
      <c r="D220" s="133" t="s">
        <v>63</v>
      </c>
      <c r="E220" s="139">
        <v>41769</v>
      </c>
      <c r="F220" s="139"/>
      <c r="G220" s="155">
        <f t="shared" si="40"/>
        <v>41769</v>
      </c>
      <c r="H220" s="142">
        <v>0</v>
      </c>
      <c r="I220" s="142">
        <f>H220/E220*100</f>
        <v>0</v>
      </c>
      <c r="J220" s="142">
        <f>I220-100</f>
        <v>-100</v>
      </c>
      <c r="K220" s="142">
        <f>E220-H220</f>
        <v>41769</v>
      </c>
      <c r="L220" s="143">
        <f t="shared" si="41"/>
        <v>0</v>
      </c>
      <c r="M220" s="119">
        <f t="shared" si="42"/>
        <v>-41769</v>
      </c>
    </row>
    <row r="221" spans="1:13" ht="31.5">
      <c r="A221" s="145"/>
      <c r="B221" s="152" t="s">
        <v>184</v>
      </c>
      <c r="C221" s="138"/>
      <c r="D221" s="133" t="s">
        <v>80</v>
      </c>
      <c r="E221" s="139">
        <v>12500</v>
      </c>
      <c r="F221" s="139"/>
      <c r="G221" s="155">
        <f t="shared" si="40"/>
        <v>12500</v>
      </c>
      <c r="H221" s="142">
        <v>0</v>
      </c>
      <c r="I221" s="142">
        <f>H221/E221*100</f>
        <v>0</v>
      </c>
      <c r="J221" s="142">
        <f>I221-100</f>
        <v>-100</v>
      </c>
      <c r="K221" s="142">
        <f>E221-H221</f>
        <v>12500</v>
      </c>
      <c r="L221" s="143">
        <f t="shared" si="41"/>
        <v>0</v>
      </c>
      <c r="M221" s="119">
        <f t="shared" si="42"/>
        <v>-12500</v>
      </c>
    </row>
    <row r="222" spans="1:13" ht="18.75">
      <c r="A222" s="136" t="s">
        <v>165</v>
      </c>
      <c r="B222" s="170" t="s">
        <v>166</v>
      </c>
      <c r="C222" s="138"/>
      <c r="D222" s="133"/>
      <c r="E222" s="139">
        <v>200469</v>
      </c>
      <c r="F222" s="139">
        <f>F224+F227+F231+F244</f>
        <v>0</v>
      </c>
      <c r="G222" s="140">
        <f t="shared" si="40"/>
        <v>200469</v>
      </c>
      <c r="H222" s="141">
        <f>H224+H227+H231+H244</f>
        <v>145175.69</v>
      </c>
      <c r="I222" s="141">
        <f>H222/E222*100</f>
        <v>72.41802473200345</v>
      </c>
      <c r="J222" s="142">
        <f>I222-100</f>
        <v>-27.581975267996555</v>
      </c>
      <c r="K222" s="142">
        <f>E222-H222</f>
        <v>55293.31</v>
      </c>
      <c r="L222" s="143">
        <f t="shared" si="41"/>
        <v>0</v>
      </c>
      <c r="M222" s="119">
        <f t="shared" si="42"/>
        <v>-55293.31</v>
      </c>
    </row>
    <row r="223" spans="1:13" ht="18.75" hidden="1">
      <c r="A223" s="144"/>
      <c r="B223" s="170"/>
      <c r="C223" s="138"/>
      <c r="D223" s="133"/>
      <c r="E223" s="139">
        <v>-200469</v>
      </c>
      <c r="F223" s="139">
        <f>-F222</f>
        <v>0</v>
      </c>
      <c r="G223" s="140">
        <f t="shared" si="40"/>
        <v>-200469</v>
      </c>
      <c r="H223" s="141">
        <f>-H222</f>
        <v>-145175.69</v>
      </c>
      <c r="I223" s="141"/>
      <c r="J223" s="142"/>
      <c r="K223" s="142"/>
      <c r="L223" s="143">
        <f t="shared" si="41"/>
        <v>0</v>
      </c>
      <c r="M223" s="119">
        <f t="shared" si="42"/>
        <v>55293.31</v>
      </c>
    </row>
    <row r="224" spans="1:13" ht="19.5">
      <c r="A224" s="145"/>
      <c r="B224" s="156" t="s">
        <v>167</v>
      </c>
      <c r="C224" s="138" t="s">
        <v>168</v>
      </c>
      <c r="D224" s="133"/>
      <c r="E224" s="147">
        <v>54000</v>
      </c>
      <c r="F224" s="147">
        <f>SUM(F226)</f>
        <v>0</v>
      </c>
      <c r="G224" s="148">
        <f t="shared" si="40"/>
        <v>54000</v>
      </c>
      <c r="H224" s="149">
        <f>SUM(H226)</f>
        <v>54000</v>
      </c>
      <c r="I224" s="149">
        <f>H224/E224*100</f>
        <v>100</v>
      </c>
      <c r="J224" s="142">
        <f>I224-100</f>
        <v>0</v>
      </c>
      <c r="K224" s="142">
        <f>E224-H224</f>
        <v>0</v>
      </c>
      <c r="L224" s="143">
        <f t="shared" si="41"/>
        <v>0</v>
      </c>
      <c r="M224" s="119">
        <f t="shared" si="42"/>
        <v>0</v>
      </c>
    </row>
    <row r="225" spans="1:13" ht="19.5" hidden="1">
      <c r="A225" s="145"/>
      <c r="B225" s="156"/>
      <c r="C225" s="138"/>
      <c r="D225" s="133"/>
      <c r="E225" s="147">
        <v>-54000</v>
      </c>
      <c r="F225" s="147">
        <f>-F224</f>
        <v>0</v>
      </c>
      <c r="G225" s="148">
        <f t="shared" si="40"/>
        <v>-54000</v>
      </c>
      <c r="H225" s="149">
        <f>-H224</f>
        <v>-54000</v>
      </c>
      <c r="I225" s="149"/>
      <c r="J225" s="142"/>
      <c r="K225" s="142"/>
      <c r="L225" s="143">
        <f t="shared" si="41"/>
        <v>0</v>
      </c>
      <c r="M225" s="119">
        <f t="shared" si="42"/>
        <v>0</v>
      </c>
    </row>
    <row r="226" spans="1:13" ht="63">
      <c r="A226" s="145"/>
      <c r="B226" s="152" t="s">
        <v>206</v>
      </c>
      <c r="C226" s="138"/>
      <c r="D226" s="133" t="s">
        <v>55</v>
      </c>
      <c r="E226" s="139">
        <v>54000</v>
      </c>
      <c r="F226" s="139"/>
      <c r="G226" s="155">
        <f t="shared" si="40"/>
        <v>54000</v>
      </c>
      <c r="H226" s="142">
        <v>54000</v>
      </c>
      <c r="I226" s="142">
        <f>H226/E226*100</f>
        <v>100</v>
      </c>
      <c r="J226" s="142">
        <f>I226-100</f>
        <v>0</v>
      </c>
      <c r="K226" s="142">
        <f>E226-H226</f>
        <v>0</v>
      </c>
      <c r="L226" s="143">
        <f t="shared" si="41"/>
        <v>0</v>
      </c>
      <c r="M226" s="119">
        <f t="shared" si="42"/>
        <v>0</v>
      </c>
    </row>
    <row r="227" spans="1:13" s="114" customFormat="1" ht="19.5">
      <c r="A227" s="145"/>
      <c r="B227" s="156" t="s">
        <v>169</v>
      </c>
      <c r="C227" s="138" t="s">
        <v>170</v>
      </c>
      <c r="D227" s="133"/>
      <c r="E227" s="147">
        <v>7000</v>
      </c>
      <c r="F227" s="147">
        <f>SUM(F229:F230)</f>
        <v>0</v>
      </c>
      <c r="G227" s="148">
        <f t="shared" si="40"/>
        <v>7000</v>
      </c>
      <c r="H227" s="149">
        <f>SUM(H229:H230)</f>
        <v>3547.06</v>
      </c>
      <c r="I227" s="149">
        <f>H227/E227*100</f>
        <v>50.672285714285714</v>
      </c>
      <c r="J227" s="142">
        <f>I227-100</f>
        <v>-49.327714285714286</v>
      </c>
      <c r="K227" s="142">
        <f>E227-H227</f>
        <v>3452.94</v>
      </c>
      <c r="L227" s="143">
        <f t="shared" si="41"/>
        <v>0</v>
      </c>
      <c r="M227" s="119">
        <f t="shared" si="42"/>
        <v>-3452.94</v>
      </c>
    </row>
    <row r="228" spans="1:13" s="114" customFormat="1" ht="19.5" hidden="1">
      <c r="A228" s="145"/>
      <c r="B228" s="156"/>
      <c r="C228" s="138"/>
      <c r="D228" s="133"/>
      <c r="E228" s="147">
        <v>-7000</v>
      </c>
      <c r="F228" s="147">
        <f>-F227</f>
        <v>0</v>
      </c>
      <c r="G228" s="148">
        <f t="shared" si="40"/>
        <v>-7000</v>
      </c>
      <c r="H228" s="149">
        <f>-H227</f>
        <v>-3547.06</v>
      </c>
      <c r="I228" s="149"/>
      <c r="J228" s="142"/>
      <c r="K228" s="142"/>
      <c r="L228" s="143">
        <f t="shared" si="41"/>
        <v>0</v>
      </c>
      <c r="M228" s="119">
        <f t="shared" si="42"/>
        <v>3452.94</v>
      </c>
    </row>
    <row r="229" spans="1:13" s="114" customFormat="1" ht="18.75">
      <c r="A229" s="145"/>
      <c r="B229" s="152" t="s">
        <v>71</v>
      </c>
      <c r="C229" s="138"/>
      <c r="D229" s="133" t="s">
        <v>72</v>
      </c>
      <c r="E229" s="139">
        <v>3000</v>
      </c>
      <c r="F229" s="139"/>
      <c r="G229" s="155">
        <f t="shared" si="40"/>
        <v>3000</v>
      </c>
      <c r="H229" s="142">
        <v>399.42</v>
      </c>
      <c r="I229" s="142">
        <f>H229/E229*100</f>
        <v>13.314</v>
      </c>
      <c r="J229" s="142">
        <f>I229-100</f>
        <v>-86.686</v>
      </c>
      <c r="K229" s="142">
        <f>E229-H229</f>
        <v>2600.58</v>
      </c>
      <c r="L229" s="143">
        <f t="shared" si="41"/>
        <v>0</v>
      </c>
      <c r="M229" s="119">
        <f t="shared" si="42"/>
        <v>-2600.58</v>
      </c>
    </row>
    <row r="230" spans="1:13" s="114" customFormat="1" ht="18.75">
      <c r="A230" s="145"/>
      <c r="B230" s="152" t="s">
        <v>62</v>
      </c>
      <c r="C230" s="138"/>
      <c r="D230" s="133" t="s">
        <v>63</v>
      </c>
      <c r="E230" s="139">
        <v>4000</v>
      </c>
      <c r="F230" s="139"/>
      <c r="G230" s="155">
        <f t="shared" si="40"/>
        <v>4000</v>
      </c>
      <c r="H230" s="142">
        <v>3147.64</v>
      </c>
      <c r="I230" s="142">
        <f>H230/E230*100</f>
        <v>78.691</v>
      </c>
      <c r="J230" s="142">
        <f>I230-100</f>
        <v>-21.308999999999997</v>
      </c>
      <c r="K230" s="142">
        <f>E230-H230</f>
        <v>852.3600000000001</v>
      </c>
      <c r="L230" s="143">
        <f t="shared" si="41"/>
        <v>0</v>
      </c>
      <c r="M230" s="119">
        <f t="shared" si="42"/>
        <v>-852.3600000000001</v>
      </c>
    </row>
    <row r="231" spans="1:13" s="114" customFormat="1" ht="19.5">
      <c r="A231" s="145"/>
      <c r="B231" s="156" t="s">
        <v>171</v>
      </c>
      <c r="C231" s="138" t="s">
        <v>172</v>
      </c>
      <c r="D231" s="133"/>
      <c r="E231" s="147">
        <v>134469</v>
      </c>
      <c r="F231" s="147">
        <f>SUM(F233:F243)</f>
        <v>0</v>
      </c>
      <c r="G231" s="148">
        <f t="shared" si="40"/>
        <v>134469</v>
      </c>
      <c r="H231" s="149">
        <f>SUM(H233:H243)</f>
        <v>87628.63000000002</v>
      </c>
      <c r="I231" s="149">
        <f>H231/E231*100</f>
        <v>65.16641753861487</v>
      </c>
      <c r="J231" s="142">
        <f>I231-100</f>
        <v>-34.833582461385134</v>
      </c>
      <c r="K231" s="142">
        <f>E231-H231</f>
        <v>46840.36999999998</v>
      </c>
      <c r="L231" s="143">
        <f t="shared" si="41"/>
        <v>0</v>
      </c>
      <c r="M231" s="119">
        <f t="shared" si="42"/>
        <v>-46840.36999999998</v>
      </c>
    </row>
    <row r="232" spans="1:13" s="114" customFormat="1" ht="19.5" hidden="1">
      <c r="A232" s="145"/>
      <c r="B232" s="156"/>
      <c r="C232" s="138"/>
      <c r="D232" s="133"/>
      <c r="E232" s="147">
        <v>-134469</v>
      </c>
      <c r="F232" s="147">
        <f>-F231</f>
        <v>0</v>
      </c>
      <c r="G232" s="148">
        <f t="shared" si="40"/>
        <v>-134469</v>
      </c>
      <c r="H232" s="149">
        <f>-H231</f>
        <v>-87628.63000000002</v>
      </c>
      <c r="I232" s="149"/>
      <c r="J232" s="142"/>
      <c r="K232" s="142"/>
      <c r="L232" s="143">
        <f t="shared" si="41"/>
        <v>0</v>
      </c>
      <c r="M232" s="119">
        <f t="shared" si="42"/>
        <v>46840.36999999998</v>
      </c>
    </row>
    <row r="233" spans="1:13" ht="47.25">
      <c r="A233" s="145"/>
      <c r="B233" s="152" t="s">
        <v>108</v>
      </c>
      <c r="C233" s="138"/>
      <c r="D233" s="133" t="s">
        <v>56</v>
      </c>
      <c r="E233" s="139">
        <v>2081</v>
      </c>
      <c r="F233" s="139"/>
      <c r="G233" s="155">
        <f t="shared" si="40"/>
        <v>2081</v>
      </c>
      <c r="H233" s="142">
        <v>2081</v>
      </c>
      <c r="I233" s="142">
        <f aca="true" t="shared" si="43" ref="I233:I244">H233/E233*100</f>
        <v>100</v>
      </c>
      <c r="J233" s="142">
        <f aca="true" t="shared" si="44" ref="J233:J244">I233-100</f>
        <v>0</v>
      </c>
      <c r="K233" s="142">
        <f aca="true" t="shared" si="45" ref="K233:K244">E233-H233</f>
        <v>0</v>
      </c>
      <c r="L233" s="143">
        <f t="shared" si="41"/>
        <v>0</v>
      </c>
      <c r="M233" s="119">
        <f t="shared" si="42"/>
        <v>0</v>
      </c>
    </row>
    <row r="234" spans="1:13" ht="18.75">
      <c r="A234" s="145"/>
      <c r="B234" s="152" t="s">
        <v>85</v>
      </c>
      <c r="C234" s="138"/>
      <c r="D234" s="133" t="s">
        <v>86</v>
      </c>
      <c r="E234" s="139">
        <v>1500</v>
      </c>
      <c r="F234" s="139"/>
      <c r="G234" s="155">
        <f t="shared" si="40"/>
        <v>1500</v>
      </c>
      <c r="H234" s="142">
        <v>780.64</v>
      </c>
      <c r="I234" s="142">
        <f t="shared" si="43"/>
        <v>52.04266666666667</v>
      </c>
      <c r="J234" s="142">
        <f t="shared" si="44"/>
        <v>-47.95733333333333</v>
      </c>
      <c r="K234" s="142">
        <f t="shared" si="45"/>
        <v>719.36</v>
      </c>
      <c r="L234" s="143">
        <f t="shared" si="41"/>
        <v>0</v>
      </c>
      <c r="M234" s="119">
        <f t="shared" si="42"/>
        <v>-719.36</v>
      </c>
    </row>
    <row r="235" spans="1:13" ht="18.75">
      <c r="A235" s="145"/>
      <c r="B235" s="152" t="s">
        <v>87</v>
      </c>
      <c r="C235" s="138"/>
      <c r="D235" s="133" t="s">
        <v>88</v>
      </c>
      <c r="E235" s="139">
        <v>200</v>
      </c>
      <c r="F235" s="139"/>
      <c r="G235" s="155">
        <f t="shared" si="40"/>
        <v>200</v>
      </c>
      <c r="H235" s="142">
        <v>0</v>
      </c>
      <c r="I235" s="142">
        <f t="shared" si="43"/>
        <v>0</v>
      </c>
      <c r="J235" s="142">
        <f t="shared" si="44"/>
        <v>-100</v>
      </c>
      <c r="K235" s="142">
        <f t="shared" si="45"/>
        <v>200</v>
      </c>
      <c r="L235" s="143">
        <f t="shared" si="41"/>
        <v>0</v>
      </c>
      <c r="M235" s="119">
        <f t="shared" si="42"/>
        <v>-200</v>
      </c>
    </row>
    <row r="236" spans="1:13" ht="18.75">
      <c r="A236" s="145"/>
      <c r="B236" s="152" t="s">
        <v>89</v>
      </c>
      <c r="C236" s="138"/>
      <c r="D236" s="133" t="s">
        <v>90</v>
      </c>
      <c r="E236" s="139">
        <v>47000</v>
      </c>
      <c r="F236" s="139"/>
      <c r="G236" s="155">
        <f t="shared" si="40"/>
        <v>47000</v>
      </c>
      <c r="H236" s="142">
        <v>31021.38</v>
      </c>
      <c r="I236" s="142">
        <f t="shared" si="43"/>
        <v>66.00293617021276</v>
      </c>
      <c r="J236" s="142">
        <f t="shared" si="44"/>
        <v>-33.99706382978724</v>
      </c>
      <c r="K236" s="142">
        <f t="shared" si="45"/>
        <v>15978.619999999999</v>
      </c>
      <c r="L236" s="143">
        <f t="shared" si="41"/>
        <v>0</v>
      </c>
      <c r="M236" s="119">
        <f t="shared" si="42"/>
        <v>-15978.619999999999</v>
      </c>
    </row>
    <row r="237" spans="1:13" ht="18.75">
      <c r="A237" s="145"/>
      <c r="B237" s="152" t="s">
        <v>71</v>
      </c>
      <c r="C237" s="138"/>
      <c r="D237" s="133" t="s">
        <v>72</v>
      </c>
      <c r="E237" s="139">
        <v>38388</v>
      </c>
      <c r="F237" s="139"/>
      <c r="G237" s="155">
        <f t="shared" si="40"/>
        <v>38388</v>
      </c>
      <c r="H237" s="142">
        <v>17376.49</v>
      </c>
      <c r="I237" s="142">
        <f t="shared" si="43"/>
        <v>45.265421485881006</v>
      </c>
      <c r="J237" s="142">
        <f t="shared" si="44"/>
        <v>-54.734578514118994</v>
      </c>
      <c r="K237" s="142">
        <f t="shared" si="45"/>
        <v>21011.51</v>
      </c>
      <c r="L237" s="143">
        <f t="shared" si="41"/>
        <v>0</v>
      </c>
      <c r="M237" s="119">
        <f t="shared" si="42"/>
        <v>-21011.51</v>
      </c>
    </row>
    <row r="238" spans="1:13" ht="18.75">
      <c r="A238" s="145"/>
      <c r="B238" s="152" t="s">
        <v>118</v>
      </c>
      <c r="C238" s="138"/>
      <c r="D238" s="133" t="s">
        <v>120</v>
      </c>
      <c r="E238" s="139">
        <v>8000</v>
      </c>
      <c r="F238" s="139"/>
      <c r="G238" s="155">
        <f t="shared" si="40"/>
        <v>8000</v>
      </c>
      <c r="H238" s="142">
        <v>4568.33</v>
      </c>
      <c r="I238" s="142">
        <f t="shared" si="43"/>
        <v>57.104124999999996</v>
      </c>
      <c r="J238" s="142">
        <f t="shared" si="44"/>
        <v>-42.895875000000004</v>
      </c>
      <c r="K238" s="142">
        <f t="shared" si="45"/>
        <v>3431.67</v>
      </c>
      <c r="L238" s="143">
        <f t="shared" si="41"/>
        <v>0</v>
      </c>
      <c r="M238" s="119">
        <f t="shared" si="42"/>
        <v>-3431.67</v>
      </c>
    </row>
    <row r="239" spans="1:13" ht="18.75">
      <c r="A239" s="145"/>
      <c r="B239" s="152" t="s">
        <v>62</v>
      </c>
      <c r="C239" s="138"/>
      <c r="D239" s="133" t="s">
        <v>63</v>
      </c>
      <c r="E239" s="139">
        <v>32500</v>
      </c>
      <c r="F239" s="139"/>
      <c r="G239" s="155">
        <f t="shared" si="40"/>
        <v>32500</v>
      </c>
      <c r="H239" s="142">
        <v>30401.4</v>
      </c>
      <c r="I239" s="142">
        <f t="shared" si="43"/>
        <v>93.54276923076924</v>
      </c>
      <c r="J239" s="142">
        <f t="shared" si="44"/>
        <v>-6.457230769230762</v>
      </c>
      <c r="K239" s="142">
        <f t="shared" si="45"/>
        <v>2098.5999999999985</v>
      </c>
      <c r="L239" s="143">
        <f t="shared" si="41"/>
        <v>0</v>
      </c>
      <c r="M239" s="119">
        <f t="shared" si="42"/>
        <v>-2098.5999999999985</v>
      </c>
    </row>
    <row r="240" spans="1:13" ht="31.5">
      <c r="A240" s="145"/>
      <c r="B240" s="152" t="s">
        <v>95</v>
      </c>
      <c r="C240" s="138"/>
      <c r="D240" s="133" t="s">
        <v>96</v>
      </c>
      <c r="E240" s="139">
        <v>600</v>
      </c>
      <c r="F240" s="139"/>
      <c r="G240" s="155">
        <f t="shared" si="40"/>
        <v>600</v>
      </c>
      <c r="H240" s="142">
        <v>197.64</v>
      </c>
      <c r="I240" s="142">
        <f t="shared" si="43"/>
        <v>32.94</v>
      </c>
      <c r="J240" s="142">
        <f t="shared" si="44"/>
        <v>-67.06</v>
      </c>
      <c r="K240" s="142">
        <f t="shared" si="45"/>
        <v>402.36</v>
      </c>
      <c r="L240" s="143">
        <f t="shared" si="41"/>
        <v>0</v>
      </c>
      <c r="M240" s="119">
        <f t="shared" si="42"/>
        <v>-402.36</v>
      </c>
    </row>
    <row r="241" spans="1:13" ht="18.75">
      <c r="A241" s="145"/>
      <c r="B241" s="152" t="s">
        <v>114</v>
      </c>
      <c r="C241" s="138"/>
      <c r="D241" s="133" t="s">
        <v>98</v>
      </c>
      <c r="E241" s="139">
        <v>2500</v>
      </c>
      <c r="F241" s="139"/>
      <c r="G241" s="155">
        <f t="shared" si="40"/>
        <v>2500</v>
      </c>
      <c r="H241" s="142">
        <v>1201.75</v>
      </c>
      <c r="I241" s="142">
        <f t="shared" si="43"/>
        <v>48.07</v>
      </c>
      <c r="J241" s="142">
        <f t="shared" si="44"/>
        <v>-51.93</v>
      </c>
      <c r="K241" s="142">
        <f t="shared" si="45"/>
        <v>1298.25</v>
      </c>
      <c r="L241" s="143">
        <f t="shared" si="41"/>
        <v>0</v>
      </c>
      <c r="M241" s="119">
        <f t="shared" si="42"/>
        <v>-1298.25</v>
      </c>
    </row>
    <row r="242" spans="1:13" ht="31.5">
      <c r="A242" s="145"/>
      <c r="B242" s="152" t="s">
        <v>103</v>
      </c>
      <c r="C242" s="138"/>
      <c r="D242" s="133" t="s">
        <v>102</v>
      </c>
      <c r="E242" s="139">
        <v>300</v>
      </c>
      <c r="F242" s="139"/>
      <c r="G242" s="155">
        <f aca="true" t="shared" si="46" ref="G242:G273">E242+F242</f>
        <v>300</v>
      </c>
      <c r="H242" s="142">
        <v>0</v>
      </c>
      <c r="I242" s="142">
        <f t="shared" si="43"/>
        <v>0</v>
      </c>
      <c r="J242" s="142">
        <f t="shared" si="44"/>
        <v>-100</v>
      </c>
      <c r="K242" s="142">
        <f t="shared" si="45"/>
        <v>300</v>
      </c>
      <c r="L242" s="143">
        <f t="shared" si="41"/>
        <v>0</v>
      </c>
      <c r="M242" s="119">
        <f t="shared" si="42"/>
        <v>-300</v>
      </c>
    </row>
    <row r="243" spans="1:13" ht="31.5">
      <c r="A243" s="145"/>
      <c r="B243" s="152" t="s">
        <v>104</v>
      </c>
      <c r="C243" s="138"/>
      <c r="D243" s="133" t="s">
        <v>105</v>
      </c>
      <c r="E243" s="139">
        <v>1400</v>
      </c>
      <c r="F243" s="139"/>
      <c r="G243" s="155">
        <f t="shared" si="46"/>
        <v>1400</v>
      </c>
      <c r="H243" s="142">
        <v>0</v>
      </c>
      <c r="I243" s="142">
        <f t="shared" si="43"/>
        <v>0</v>
      </c>
      <c r="J243" s="142">
        <f t="shared" si="44"/>
        <v>-100</v>
      </c>
      <c r="K243" s="142">
        <f t="shared" si="45"/>
        <v>1400</v>
      </c>
      <c r="L243" s="143">
        <f aca="true" t="shared" si="47" ref="L243:L274">G243-E243</f>
        <v>0</v>
      </c>
      <c r="M243" s="119">
        <f aca="true" t="shared" si="48" ref="M243:M274">H243-G243</f>
        <v>-1400</v>
      </c>
    </row>
    <row r="244" spans="1:13" ht="19.5">
      <c r="A244" s="145"/>
      <c r="B244" s="156" t="s">
        <v>9</v>
      </c>
      <c r="C244" s="138" t="s">
        <v>173</v>
      </c>
      <c r="D244" s="133"/>
      <c r="E244" s="147">
        <v>5000</v>
      </c>
      <c r="F244" s="147">
        <f>SUM(F246)</f>
        <v>0</v>
      </c>
      <c r="G244" s="148">
        <f t="shared" si="46"/>
        <v>5000</v>
      </c>
      <c r="H244" s="149">
        <f>SUM(H246)</f>
        <v>0</v>
      </c>
      <c r="I244" s="149">
        <f t="shared" si="43"/>
        <v>0</v>
      </c>
      <c r="J244" s="142">
        <f t="shared" si="44"/>
        <v>-100</v>
      </c>
      <c r="K244" s="142">
        <f t="shared" si="45"/>
        <v>5000</v>
      </c>
      <c r="L244" s="143">
        <f t="shared" si="47"/>
        <v>0</v>
      </c>
      <c r="M244" s="119">
        <f t="shared" si="48"/>
        <v>-5000</v>
      </c>
    </row>
    <row r="245" spans="1:13" ht="19.5" hidden="1">
      <c r="A245" s="145"/>
      <c r="B245" s="156"/>
      <c r="C245" s="138"/>
      <c r="D245" s="133"/>
      <c r="E245" s="147">
        <v>-5000</v>
      </c>
      <c r="F245" s="147">
        <f>-F244</f>
        <v>0</v>
      </c>
      <c r="G245" s="148">
        <f t="shared" si="46"/>
        <v>-5000</v>
      </c>
      <c r="H245" s="149">
        <f>-H244</f>
        <v>0</v>
      </c>
      <c r="I245" s="149"/>
      <c r="J245" s="142"/>
      <c r="K245" s="142"/>
      <c r="L245" s="143">
        <f t="shared" si="47"/>
        <v>0</v>
      </c>
      <c r="M245" s="119">
        <f t="shared" si="48"/>
        <v>5000</v>
      </c>
    </row>
    <row r="246" spans="1:13" s="158" customFormat="1" ht="18.75">
      <c r="A246" s="157"/>
      <c r="B246" s="152" t="s">
        <v>62</v>
      </c>
      <c r="C246" s="138"/>
      <c r="D246" s="133" t="s">
        <v>63</v>
      </c>
      <c r="E246" s="139">
        <v>5000</v>
      </c>
      <c r="F246" s="139"/>
      <c r="G246" s="155">
        <f t="shared" si="46"/>
        <v>5000</v>
      </c>
      <c r="H246" s="142">
        <v>0</v>
      </c>
      <c r="I246" s="142">
        <f>H246/E246*100</f>
        <v>0</v>
      </c>
      <c r="J246" s="142">
        <f>I246-100</f>
        <v>-100</v>
      </c>
      <c r="K246" s="142">
        <f>E246-H246</f>
        <v>5000</v>
      </c>
      <c r="L246" s="143">
        <f t="shared" si="47"/>
        <v>0</v>
      </c>
      <c r="M246" s="119">
        <f t="shared" si="48"/>
        <v>-5000</v>
      </c>
    </row>
    <row r="247" spans="1:13" ht="18.75">
      <c r="A247" s="159" t="s">
        <v>41</v>
      </c>
      <c r="B247" s="172" t="s">
        <v>42</v>
      </c>
      <c r="C247" s="161"/>
      <c r="D247" s="162"/>
      <c r="E247" s="173">
        <v>20000</v>
      </c>
      <c r="F247" s="173">
        <f>F249</f>
        <v>0</v>
      </c>
      <c r="G247" s="165">
        <f t="shared" si="46"/>
        <v>20000</v>
      </c>
      <c r="H247" s="165" t="e">
        <f>#REF!+#REF!+#REF!+#REF!+#REF!+H249+#REF!+#REF!+#REF!</f>
        <v>#REF!</v>
      </c>
      <c r="I247" s="165" t="e">
        <f>H247/E247*100</f>
        <v>#REF!</v>
      </c>
      <c r="J247" s="166" t="e">
        <f>I247-100</f>
        <v>#REF!</v>
      </c>
      <c r="K247" s="142" t="e">
        <f>E247-H247</f>
        <v>#REF!</v>
      </c>
      <c r="L247" s="143">
        <f t="shared" si="47"/>
        <v>0</v>
      </c>
      <c r="M247" s="119" t="e">
        <f t="shared" si="48"/>
        <v>#REF!</v>
      </c>
    </row>
    <row r="248" spans="1:13" ht="18.75" hidden="1">
      <c r="A248" s="144"/>
      <c r="B248" s="172"/>
      <c r="C248" s="161"/>
      <c r="D248" s="162"/>
      <c r="E248" s="163">
        <v>-20000</v>
      </c>
      <c r="F248" s="163">
        <f>-F247</f>
        <v>0</v>
      </c>
      <c r="G248" s="164">
        <f t="shared" si="46"/>
        <v>-20000</v>
      </c>
      <c r="H248" s="165" t="e">
        <f>-H247</f>
        <v>#REF!</v>
      </c>
      <c r="I248" s="165"/>
      <c r="J248" s="166"/>
      <c r="K248" s="142"/>
      <c r="L248" s="143">
        <f t="shared" si="47"/>
        <v>0</v>
      </c>
      <c r="M248" s="119" t="e">
        <f t="shared" si="48"/>
        <v>#REF!</v>
      </c>
    </row>
    <row r="249" spans="1:13" s="114" customFormat="1" ht="19.5">
      <c r="A249" s="145"/>
      <c r="B249" s="156" t="s">
        <v>174</v>
      </c>
      <c r="C249" s="138" t="s">
        <v>175</v>
      </c>
      <c r="D249" s="133"/>
      <c r="E249" s="147">
        <v>20000</v>
      </c>
      <c r="F249" s="147">
        <f>SUM(F251)</f>
        <v>0</v>
      </c>
      <c r="G249" s="148">
        <f t="shared" si="46"/>
        <v>20000</v>
      </c>
      <c r="H249" s="149">
        <f>SUM(H251)</f>
        <v>20000</v>
      </c>
      <c r="I249" s="149">
        <f>H249/E249*100</f>
        <v>100</v>
      </c>
      <c r="J249" s="142">
        <f>I249-100</f>
        <v>0</v>
      </c>
      <c r="K249" s="142">
        <f>E249-H249</f>
        <v>0</v>
      </c>
      <c r="L249" s="143">
        <f t="shared" si="47"/>
        <v>0</v>
      </c>
      <c r="M249" s="119">
        <f t="shared" si="48"/>
        <v>0</v>
      </c>
    </row>
    <row r="250" spans="1:13" s="114" customFormat="1" ht="19.5" hidden="1">
      <c r="A250" s="145"/>
      <c r="B250" s="156"/>
      <c r="C250" s="138"/>
      <c r="D250" s="133"/>
      <c r="E250" s="147">
        <v>-20000</v>
      </c>
      <c r="F250" s="147">
        <f>-F249</f>
        <v>0</v>
      </c>
      <c r="G250" s="148">
        <f t="shared" si="46"/>
        <v>-20000</v>
      </c>
      <c r="H250" s="149">
        <f>-H249</f>
        <v>-20000</v>
      </c>
      <c r="I250" s="149"/>
      <c r="J250" s="142"/>
      <c r="K250" s="142"/>
      <c r="L250" s="143">
        <f t="shared" si="47"/>
        <v>0</v>
      </c>
      <c r="M250" s="119">
        <f t="shared" si="48"/>
        <v>0</v>
      </c>
    </row>
    <row r="251" spans="1:13" ht="47.25">
      <c r="A251" s="145"/>
      <c r="B251" s="152" t="s">
        <v>108</v>
      </c>
      <c r="C251" s="138"/>
      <c r="D251" s="133" t="s">
        <v>56</v>
      </c>
      <c r="E251" s="139">
        <v>20000</v>
      </c>
      <c r="F251" s="139"/>
      <c r="G251" s="155">
        <f t="shared" si="46"/>
        <v>20000</v>
      </c>
      <c r="H251" s="142">
        <v>20000</v>
      </c>
      <c r="I251" s="142">
        <f>H251/E251*100</f>
        <v>100</v>
      </c>
      <c r="J251" s="142">
        <f>I251-100</f>
        <v>0</v>
      </c>
      <c r="K251" s="142">
        <f>E251-H251</f>
        <v>0</v>
      </c>
      <c r="L251" s="143">
        <f t="shared" si="47"/>
        <v>0</v>
      </c>
      <c r="M251" s="119">
        <f t="shared" si="48"/>
        <v>0</v>
      </c>
    </row>
    <row r="252" spans="1:13" ht="31.5">
      <c r="A252" s="136" t="s">
        <v>43</v>
      </c>
      <c r="B252" s="170" t="s">
        <v>44</v>
      </c>
      <c r="C252" s="138"/>
      <c r="D252" s="133"/>
      <c r="E252" s="139">
        <v>87823</v>
      </c>
      <c r="F252" s="139">
        <f>SUM(F254:F256)</f>
        <v>0</v>
      </c>
      <c r="G252" s="140">
        <f t="shared" si="46"/>
        <v>87823</v>
      </c>
      <c r="H252" s="141" t="e">
        <f>#REF!+H254+#REF!+#REF!</f>
        <v>#REF!</v>
      </c>
      <c r="I252" s="141" t="e">
        <f>H252/E252*100</f>
        <v>#REF!</v>
      </c>
      <c r="J252" s="142" t="e">
        <f>I252-100</f>
        <v>#REF!</v>
      </c>
      <c r="K252" s="142" t="e">
        <f>E252-H252</f>
        <v>#REF!</v>
      </c>
      <c r="L252" s="143">
        <f t="shared" si="47"/>
        <v>0</v>
      </c>
      <c r="M252" s="119" t="e">
        <f t="shared" si="48"/>
        <v>#REF!</v>
      </c>
    </row>
    <row r="253" spans="1:13" ht="18.75" hidden="1">
      <c r="A253" s="144"/>
      <c r="B253" s="170"/>
      <c r="C253" s="138"/>
      <c r="D253" s="133"/>
      <c r="E253" s="139">
        <v>-87823</v>
      </c>
      <c r="F253" s="139">
        <f>-F252</f>
        <v>0</v>
      </c>
      <c r="G253" s="140">
        <f t="shared" si="46"/>
        <v>-87823</v>
      </c>
      <c r="H253" s="141" t="e">
        <f>-H252</f>
        <v>#REF!</v>
      </c>
      <c r="I253" s="141"/>
      <c r="J253" s="142"/>
      <c r="K253" s="142"/>
      <c r="L253" s="143">
        <f t="shared" si="47"/>
        <v>0</v>
      </c>
      <c r="M253" s="119" t="e">
        <f t="shared" si="48"/>
        <v>#REF!</v>
      </c>
    </row>
    <row r="254" spans="1:13" s="114" customFormat="1" ht="19.5">
      <c r="A254" s="145"/>
      <c r="B254" s="156" t="s">
        <v>45</v>
      </c>
      <c r="C254" s="138" t="s">
        <v>46</v>
      </c>
      <c r="D254" s="133"/>
      <c r="E254" s="147">
        <v>87823</v>
      </c>
      <c r="F254" s="147">
        <f>SUM(F256)</f>
        <v>0</v>
      </c>
      <c r="G254" s="148">
        <f t="shared" si="46"/>
        <v>87823</v>
      </c>
      <c r="H254" s="149">
        <f>SUM(H256)</f>
        <v>48830</v>
      </c>
      <c r="I254" s="149">
        <f>H254/E254*100</f>
        <v>55.600469125399954</v>
      </c>
      <c r="J254" s="142">
        <f>I254-100</f>
        <v>-44.399530874600046</v>
      </c>
      <c r="K254" s="142">
        <f>E254-H254</f>
        <v>38993</v>
      </c>
      <c r="L254" s="143">
        <f t="shared" si="47"/>
        <v>0</v>
      </c>
      <c r="M254" s="119">
        <f t="shared" si="48"/>
        <v>-38993</v>
      </c>
    </row>
    <row r="255" spans="1:13" s="114" customFormat="1" ht="19.5" hidden="1">
      <c r="A255" s="145"/>
      <c r="B255" s="156"/>
      <c r="C255" s="138"/>
      <c r="D255" s="133"/>
      <c r="E255" s="147">
        <v>-87823</v>
      </c>
      <c r="F255" s="147">
        <f>-F254</f>
        <v>0</v>
      </c>
      <c r="G255" s="148">
        <f t="shared" si="46"/>
        <v>-87823</v>
      </c>
      <c r="H255" s="149">
        <f>-H254</f>
        <v>-48830</v>
      </c>
      <c r="I255" s="149"/>
      <c r="J255" s="142"/>
      <c r="K255" s="142"/>
      <c r="L255" s="143">
        <f t="shared" si="47"/>
        <v>0</v>
      </c>
      <c r="M255" s="119">
        <f t="shared" si="48"/>
        <v>38993</v>
      </c>
    </row>
    <row r="256" spans="1:13" s="114" customFormat="1" ht="18.75">
      <c r="A256" s="145"/>
      <c r="B256" s="152" t="s">
        <v>163</v>
      </c>
      <c r="C256" s="138"/>
      <c r="D256" s="133" t="s">
        <v>164</v>
      </c>
      <c r="E256" s="139">
        <v>87823</v>
      </c>
      <c r="F256" s="139"/>
      <c r="G256" s="155">
        <f t="shared" si="46"/>
        <v>87823</v>
      </c>
      <c r="H256" s="142">
        <f>48013+817</f>
        <v>48830</v>
      </c>
      <c r="I256" s="142">
        <f>H256/E256*100</f>
        <v>55.600469125399954</v>
      </c>
      <c r="J256" s="142">
        <f>I256-100</f>
        <v>-44.399530874600046</v>
      </c>
      <c r="K256" s="142">
        <f>E256-H256</f>
        <v>38993</v>
      </c>
      <c r="L256" s="143">
        <f t="shared" si="47"/>
        <v>0</v>
      </c>
      <c r="M256" s="119">
        <f t="shared" si="48"/>
        <v>-38993</v>
      </c>
    </row>
    <row r="257" spans="1:13" ht="31.5">
      <c r="A257" s="136" t="s">
        <v>47</v>
      </c>
      <c r="B257" s="170" t="s">
        <v>48</v>
      </c>
      <c r="C257" s="138"/>
      <c r="D257" s="133"/>
      <c r="E257" s="139">
        <v>1274210</v>
      </c>
      <c r="F257" s="139">
        <f>SUM(F259:F280)</f>
        <v>0</v>
      </c>
      <c r="G257" s="140">
        <f t="shared" si="46"/>
        <v>1274210</v>
      </c>
      <c r="H257" s="141" t="e">
        <f>H259+H262+H265+#REF!+H270+H273</f>
        <v>#REF!</v>
      </c>
      <c r="I257" s="141" t="e">
        <f>H257/E257*100</f>
        <v>#REF!</v>
      </c>
      <c r="J257" s="142" t="e">
        <f>I257-100</f>
        <v>#REF!</v>
      </c>
      <c r="K257" s="142" t="e">
        <f>E257-H257</f>
        <v>#REF!</v>
      </c>
      <c r="L257" s="143">
        <f t="shared" si="47"/>
        <v>0</v>
      </c>
      <c r="M257" s="119" t="e">
        <f t="shared" si="48"/>
        <v>#REF!</v>
      </c>
    </row>
    <row r="258" spans="1:13" ht="18.75" hidden="1">
      <c r="A258" s="144"/>
      <c r="B258" s="170"/>
      <c r="C258" s="138"/>
      <c r="D258" s="133"/>
      <c r="E258" s="139">
        <v>-1274210</v>
      </c>
      <c r="F258" s="139">
        <f>-F257</f>
        <v>0</v>
      </c>
      <c r="G258" s="140">
        <f t="shared" si="46"/>
        <v>-1274210</v>
      </c>
      <c r="H258" s="141" t="e">
        <f>-H257</f>
        <v>#REF!</v>
      </c>
      <c r="I258" s="141"/>
      <c r="J258" s="142"/>
      <c r="K258" s="142"/>
      <c r="L258" s="143">
        <f t="shared" si="47"/>
        <v>0</v>
      </c>
      <c r="M258" s="119" t="e">
        <f t="shared" si="48"/>
        <v>#REF!</v>
      </c>
    </row>
    <row r="259" spans="1:13" s="114" customFormat="1" ht="19.5">
      <c r="A259" s="145"/>
      <c r="B259" s="156" t="s">
        <v>176</v>
      </c>
      <c r="C259" s="138" t="s">
        <v>177</v>
      </c>
      <c r="D259" s="133"/>
      <c r="E259" s="147">
        <v>112500</v>
      </c>
      <c r="F259" s="147">
        <f>SUM(F261)</f>
        <v>0</v>
      </c>
      <c r="G259" s="148">
        <f t="shared" si="46"/>
        <v>112500</v>
      </c>
      <c r="H259" s="149">
        <f>SUM(H261)</f>
        <v>58553.29</v>
      </c>
      <c r="I259" s="149">
        <f>H259/E259*100</f>
        <v>52.04736888888889</v>
      </c>
      <c r="J259" s="142">
        <f>I259-100</f>
        <v>-47.95263111111111</v>
      </c>
      <c r="K259" s="142">
        <f>E259-H259</f>
        <v>53946.71</v>
      </c>
      <c r="L259" s="143">
        <f t="shared" si="47"/>
        <v>0</v>
      </c>
      <c r="M259" s="119">
        <f t="shared" si="48"/>
        <v>-53946.71</v>
      </c>
    </row>
    <row r="260" spans="1:13" s="114" customFormat="1" ht="19.5" hidden="1">
      <c r="A260" s="145"/>
      <c r="B260" s="156"/>
      <c r="C260" s="138"/>
      <c r="D260" s="133"/>
      <c r="E260" s="147">
        <v>-112500</v>
      </c>
      <c r="F260" s="147">
        <f>-F259</f>
        <v>0</v>
      </c>
      <c r="G260" s="148">
        <f t="shared" si="46"/>
        <v>-112500</v>
      </c>
      <c r="H260" s="149">
        <f>-H259</f>
        <v>-58553.29</v>
      </c>
      <c r="I260" s="149"/>
      <c r="J260" s="142"/>
      <c r="K260" s="142"/>
      <c r="L260" s="143">
        <f t="shared" si="47"/>
        <v>0</v>
      </c>
      <c r="M260" s="119">
        <f t="shared" si="48"/>
        <v>53946.71</v>
      </c>
    </row>
    <row r="261" spans="1:13" s="114" customFormat="1" ht="18.75">
      <c r="A261" s="145"/>
      <c r="B261" s="152" t="s">
        <v>62</v>
      </c>
      <c r="C261" s="138"/>
      <c r="D261" s="133" t="s">
        <v>63</v>
      </c>
      <c r="E261" s="139">
        <v>112500</v>
      </c>
      <c r="F261" s="139"/>
      <c r="G261" s="155">
        <f t="shared" si="46"/>
        <v>112500</v>
      </c>
      <c r="H261" s="142">
        <v>58553.29</v>
      </c>
      <c r="I261" s="142">
        <f>H261/E261*100</f>
        <v>52.04736888888889</v>
      </c>
      <c r="J261" s="142">
        <f>I261-100</f>
        <v>-47.95263111111111</v>
      </c>
      <c r="K261" s="142">
        <f>E261-H261</f>
        <v>53946.71</v>
      </c>
      <c r="L261" s="143">
        <f t="shared" si="47"/>
        <v>0</v>
      </c>
      <c r="M261" s="119">
        <f t="shared" si="48"/>
        <v>-53946.71</v>
      </c>
    </row>
    <row r="262" spans="1:13" s="114" customFormat="1" ht="19.5">
      <c r="A262" s="145"/>
      <c r="B262" s="156" t="s">
        <v>178</v>
      </c>
      <c r="C262" s="138" t="s">
        <v>179</v>
      </c>
      <c r="D262" s="133"/>
      <c r="E262" s="147">
        <v>29000</v>
      </c>
      <c r="F262" s="147">
        <f>SUM(F264)</f>
        <v>0</v>
      </c>
      <c r="G262" s="148">
        <f t="shared" si="46"/>
        <v>29000</v>
      </c>
      <c r="H262" s="149">
        <f>SUM(H264)</f>
        <v>24245.22</v>
      </c>
      <c r="I262" s="149">
        <f>H262/E262*100</f>
        <v>83.60420689655173</v>
      </c>
      <c r="J262" s="142">
        <f>I262-100</f>
        <v>-16.39579310344827</v>
      </c>
      <c r="K262" s="142">
        <f>E262-H262</f>
        <v>4754.779999999999</v>
      </c>
      <c r="L262" s="143">
        <f t="shared" si="47"/>
        <v>0</v>
      </c>
      <c r="M262" s="119">
        <f t="shared" si="48"/>
        <v>-4754.779999999999</v>
      </c>
    </row>
    <row r="263" spans="1:13" s="114" customFormat="1" ht="19.5" hidden="1">
      <c r="A263" s="145"/>
      <c r="B263" s="156"/>
      <c r="C263" s="138"/>
      <c r="D263" s="133"/>
      <c r="E263" s="147">
        <v>-29000</v>
      </c>
      <c r="F263" s="147">
        <f>-F262</f>
        <v>0</v>
      </c>
      <c r="G263" s="148">
        <f t="shared" si="46"/>
        <v>-29000</v>
      </c>
      <c r="H263" s="149">
        <f>-H262</f>
        <v>-24245.22</v>
      </c>
      <c r="I263" s="149"/>
      <c r="J263" s="142"/>
      <c r="K263" s="142"/>
      <c r="L263" s="143">
        <f t="shared" si="47"/>
        <v>0</v>
      </c>
      <c r="M263" s="119">
        <f t="shared" si="48"/>
        <v>4754.779999999999</v>
      </c>
    </row>
    <row r="264" spans="1:13" s="114" customFormat="1" ht="18.75">
      <c r="A264" s="145"/>
      <c r="B264" s="152" t="s">
        <v>62</v>
      </c>
      <c r="C264" s="138"/>
      <c r="D264" s="133" t="s">
        <v>63</v>
      </c>
      <c r="E264" s="139">
        <v>29000</v>
      </c>
      <c r="F264" s="139"/>
      <c r="G264" s="155">
        <f t="shared" si="46"/>
        <v>29000</v>
      </c>
      <c r="H264" s="142">
        <v>24245.22</v>
      </c>
      <c r="I264" s="142">
        <f>H264/E264*100</f>
        <v>83.60420689655173</v>
      </c>
      <c r="J264" s="142">
        <f>I264-100</f>
        <v>-16.39579310344827</v>
      </c>
      <c r="K264" s="142">
        <f>E264-H264</f>
        <v>4754.779999999999</v>
      </c>
      <c r="L264" s="143">
        <f t="shared" si="47"/>
        <v>0</v>
      </c>
      <c r="M264" s="119">
        <f t="shared" si="48"/>
        <v>-4754.779999999999</v>
      </c>
    </row>
    <row r="265" spans="1:13" s="114" customFormat="1" ht="19.5">
      <c r="A265" s="145"/>
      <c r="B265" s="156" t="s">
        <v>181</v>
      </c>
      <c r="C265" s="138" t="s">
        <v>180</v>
      </c>
      <c r="D265" s="133"/>
      <c r="E265" s="147">
        <v>224000</v>
      </c>
      <c r="F265" s="147">
        <f>SUM(F267:F269)</f>
        <v>0</v>
      </c>
      <c r="G265" s="148">
        <f t="shared" si="46"/>
        <v>224000</v>
      </c>
      <c r="H265" s="149">
        <f>SUM(H267:H269)</f>
        <v>194929.16999999998</v>
      </c>
      <c r="I265" s="149">
        <f>H265/E265*100</f>
        <v>87.02195089285713</v>
      </c>
      <c r="J265" s="142">
        <f>I265-100</f>
        <v>-12.978049107142866</v>
      </c>
      <c r="K265" s="142">
        <f>E265-H265</f>
        <v>29070.830000000016</v>
      </c>
      <c r="L265" s="143">
        <f t="shared" si="47"/>
        <v>0</v>
      </c>
      <c r="M265" s="119">
        <f t="shared" si="48"/>
        <v>-29070.830000000016</v>
      </c>
    </row>
    <row r="266" spans="1:13" s="114" customFormat="1" ht="19.5" hidden="1">
      <c r="A266" s="145"/>
      <c r="B266" s="156"/>
      <c r="C266" s="138"/>
      <c r="D266" s="133"/>
      <c r="E266" s="147">
        <v>-224000</v>
      </c>
      <c r="F266" s="147">
        <f>-F265</f>
        <v>0</v>
      </c>
      <c r="G266" s="148">
        <f t="shared" si="46"/>
        <v>-224000</v>
      </c>
      <c r="H266" s="149">
        <f>-H265</f>
        <v>-194929.16999999998</v>
      </c>
      <c r="I266" s="149"/>
      <c r="J266" s="142"/>
      <c r="K266" s="142"/>
      <c r="L266" s="143">
        <f t="shared" si="47"/>
        <v>0</v>
      </c>
      <c r="M266" s="119">
        <f t="shared" si="48"/>
        <v>29070.830000000016</v>
      </c>
    </row>
    <row r="267" spans="1:13" s="114" customFormat="1" ht="18.75">
      <c r="A267" s="145"/>
      <c r="B267" s="152" t="s">
        <v>118</v>
      </c>
      <c r="C267" s="138"/>
      <c r="D267" s="133" t="s">
        <v>120</v>
      </c>
      <c r="E267" s="139">
        <v>155000</v>
      </c>
      <c r="F267" s="139"/>
      <c r="G267" s="155">
        <f t="shared" si="46"/>
        <v>155000</v>
      </c>
      <c r="H267" s="142">
        <v>149380.93</v>
      </c>
      <c r="I267" s="142">
        <f>H267/E267*100</f>
        <v>96.37479354838709</v>
      </c>
      <c r="J267" s="142">
        <f>I267-100</f>
        <v>-3.625206451612911</v>
      </c>
      <c r="K267" s="142">
        <f>E267-H267</f>
        <v>5619.070000000007</v>
      </c>
      <c r="L267" s="143">
        <f t="shared" si="47"/>
        <v>0</v>
      </c>
      <c r="M267" s="119">
        <f t="shared" si="48"/>
        <v>-5619.070000000007</v>
      </c>
    </row>
    <row r="268" spans="1:13" s="114" customFormat="1" ht="18.75">
      <c r="A268" s="145"/>
      <c r="B268" s="152" t="s">
        <v>60</v>
      </c>
      <c r="C268" s="138"/>
      <c r="D268" s="133" t="s">
        <v>61</v>
      </c>
      <c r="E268" s="139">
        <v>22000</v>
      </c>
      <c r="F268" s="139"/>
      <c r="G268" s="155">
        <f t="shared" si="46"/>
        <v>22000</v>
      </c>
      <c r="H268" s="142">
        <v>16380.1</v>
      </c>
      <c r="I268" s="142">
        <f>H268/E268*100</f>
        <v>74.455</v>
      </c>
      <c r="J268" s="142">
        <f>I268-100</f>
        <v>-25.545</v>
      </c>
      <c r="K268" s="142">
        <f>E268-H268</f>
        <v>5619.9</v>
      </c>
      <c r="L268" s="143">
        <f t="shared" si="47"/>
        <v>0</v>
      </c>
      <c r="M268" s="119">
        <f t="shared" si="48"/>
        <v>-5619.9</v>
      </c>
    </row>
    <row r="269" spans="1:13" s="174" customFormat="1" ht="18.75">
      <c r="A269" s="145"/>
      <c r="B269" s="152" t="s">
        <v>62</v>
      </c>
      <c r="C269" s="138"/>
      <c r="D269" s="133" t="s">
        <v>63</v>
      </c>
      <c r="E269" s="139">
        <v>47000</v>
      </c>
      <c r="F269" s="139"/>
      <c r="G269" s="155">
        <f t="shared" si="46"/>
        <v>47000</v>
      </c>
      <c r="H269" s="142">
        <v>29168.14</v>
      </c>
      <c r="I269" s="142">
        <f>H269/E269*100</f>
        <v>62.05987234042553</v>
      </c>
      <c r="J269" s="142">
        <f>I269-100</f>
        <v>-37.94012765957447</v>
      </c>
      <c r="K269" s="142">
        <f>E269-H269</f>
        <v>17831.86</v>
      </c>
      <c r="L269" s="143">
        <f t="shared" si="47"/>
        <v>0</v>
      </c>
      <c r="M269" s="119">
        <f t="shared" si="48"/>
        <v>-17831.86</v>
      </c>
    </row>
    <row r="270" spans="1:13" ht="47.25">
      <c r="A270" s="145"/>
      <c r="B270" s="156" t="s">
        <v>182</v>
      </c>
      <c r="C270" s="138" t="s">
        <v>183</v>
      </c>
      <c r="D270" s="133"/>
      <c r="E270" s="147">
        <v>5950</v>
      </c>
      <c r="F270" s="147">
        <f>SUM(F272)</f>
        <v>0</v>
      </c>
      <c r="G270" s="148">
        <f t="shared" si="46"/>
        <v>5950</v>
      </c>
      <c r="H270" s="149">
        <f>SUM(H272)</f>
        <v>3215.63</v>
      </c>
      <c r="I270" s="149">
        <f>H270/E270*100</f>
        <v>54.044201680672266</v>
      </c>
      <c r="J270" s="142">
        <f>I270-100</f>
        <v>-45.955798319327734</v>
      </c>
      <c r="K270" s="142">
        <f>E270-H270</f>
        <v>2734.37</v>
      </c>
      <c r="L270" s="143">
        <f t="shared" si="47"/>
        <v>0</v>
      </c>
      <c r="M270" s="119">
        <f t="shared" si="48"/>
        <v>-2734.37</v>
      </c>
    </row>
    <row r="271" spans="1:13" ht="19.5" hidden="1">
      <c r="A271" s="145"/>
      <c r="B271" s="156"/>
      <c r="C271" s="138"/>
      <c r="D271" s="133"/>
      <c r="E271" s="147">
        <v>-5950</v>
      </c>
      <c r="F271" s="147">
        <f>-F270</f>
        <v>0</v>
      </c>
      <c r="G271" s="148">
        <f t="shared" si="46"/>
        <v>-5950</v>
      </c>
      <c r="H271" s="149">
        <f>-H270</f>
        <v>-3215.63</v>
      </c>
      <c r="I271" s="149"/>
      <c r="J271" s="142"/>
      <c r="K271" s="142"/>
      <c r="L271" s="143">
        <f t="shared" si="47"/>
        <v>0</v>
      </c>
      <c r="M271" s="119">
        <f t="shared" si="48"/>
        <v>2734.37</v>
      </c>
    </row>
    <row r="272" spans="1:13" s="114" customFormat="1" ht="18.75">
      <c r="A272" s="145"/>
      <c r="B272" s="152" t="s">
        <v>67</v>
      </c>
      <c r="C272" s="138"/>
      <c r="D272" s="133" t="s">
        <v>68</v>
      </c>
      <c r="E272" s="139">
        <v>5950</v>
      </c>
      <c r="F272" s="139"/>
      <c r="G272" s="155">
        <f t="shared" si="46"/>
        <v>5950</v>
      </c>
      <c r="H272" s="142">
        <v>3215.63</v>
      </c>
      <c r="I272" s="142">
        <f>H272/E272*100</f>
        <v>54.044201680672266</v>
      </c>
      <c r="J272" s="142">
        <f>I272-100</f>
        <v>-45.955798319327734</v>
      </c>
      <c r="K272" s="142">
        <f>E272-H272</f>
        <v>2734.37</v>
      </c>
      <c r="L272" s="143">
        <f t="shared" si="47"/>
        <v>0</v>
      </c>
      <c r="M272" s="119">
        <f t="shared" si="48"/>
        <v>-2734.37</v>
      </c>
    </row>
    <row r="273" spans="1:13" s="114" customFormat="1" ht="19.5">
      <c r="A273" s="145"/>
      <c r="B273" s="156" t="s">
        <v>9</v>
      </c>
      <c r="C273" s="138" t="s">
        <v>49</v>
      </c>
      <c r="D273" s="133"/>
      <c r="E273" s="147">
        <v>902760</v>
      </c>
      <c r="F273" s="147">
        <f>SUM(F275:F280)</f>
        <v>0</v>
      </c>
      <c r="G273" s="148">
        <f t="shared" si="46"/>
        <v>902760</v>
      </c>
      <c r="H273" s="149">
        <f>SUM(H275:H280)</f>
        <v>214797.76</v>
      </c>
      <c r="I273" s="149">
        <f>H273/E273*100</f>
        <v>23.793451194115825</v>
      </c>
      <c r="J273" s="142">
        <f>I273-100</f>
        <v>-76.20654880588418</v>
      </c>
      <c r="K273" s="142">
        <f>E273-H273</f>
        <v>687962.24</v>
      </c>
      <c r="L273" s="143">
        <f t="shared" si="47"/>
        <v>0</v>
      </c>
      <c r="M273" s="119">
        <f t="shared" si="48"/>
        <v>-687962.24</v>
      </c>
    </row>
    <row r="274" spans="1:13" s="114" customFormat="1" ht="19.5" hidden="1">
      <c r="A274" s="145"/>
      <c r="B274" s="156"/>
      <c r="C274" s="138"/>
      <c r="D274" s="133"/>
      <c r="E274" s="147">
        <v>-902760</v>
      </c>
      <c r="F274" s="147">
        <f>-F273</f>
        <v>0</v>
      </c>
      <c r="G274" s="148">
        <f aca="true" t="shared" si="49" ref="G274:G305">E274+F274</f>
        <v>-902760</v>
      </c>
      <c r="H274" s="149">
        <f>-H273</f>
        <v>-214797.76</v>
      </c>
      <c r="I274" s="149"/>
      <c r="J274" s="142"/>
      <c r="K274" s="142"/>
      <c r="L274" s="143">
        <f t="shared" si="47"/>
        <v>0</v>
      </c>
      <c r="M274" s="119">
        <f t="shared" si="48"/>
        <v>687962.24</v>
      </c>
    </row>
    <row r="275" spans="1:13" s="114" customFormat="1" ht="18.75">
      <c r="A275" s="145"/>
      <c r="B275" s="152" t="s">
        <v>71</v>
      </c>
      <c r="C275" s="138"/>
      <c r="D275" s="133" t="s">
        <v>72</v>
      </c>
      <c r="E275" s="139">
        <v>28000</v>
      </c>
      <c r="F275" s="139"/>
      <c r="G275" s="155">
        <f t="shared" si="49"/>
        <v>28000</v>
      </c>
      <c r="H275" s="142">
        <v>24950.58</v>
      </c>
      <c r="I275" s="142">
        <f aca="true" t="shared" si="50" ref="I275:I281">H275/E275*100</f>
        <v>89.10921428571429</v>
      </c>
      <c r="J275" s="142">
        <f aca="true" t="shared" si="51" ref="J275:J281">I275-100</f>
        <v>-10.890785714285713</v>
      </c>
      <c r="K275" s="142">
        <f aca="true" t="shared" si="52" ref="K275:K281">E275-H275</f>
        <v>3049.4199999999983</v>
      </c>
      <c r="L275" s="143">
        <f aca="true" t="shared" si="53" ref="L275:L309">G275-E275</f>
        <v>0</v>
      </c>
      <c r="M275" s="119">
        <f aca="true" t="shared" si="54" ref="M275:M309">H275-G275</f>
        <v>-3049.4199999999983</v>
      </c>
    </row>
    <row r="276" spans="1:13" s="114" customFormat="1" ht="18.75">
      <c r="A276" s="145"/>
      <c r="B276" s="152" t="s">
        <v>62</v>
      </c>
      <c r="C276" s="138"/>
      <c r="D276" s="133" t="s">
        <v>63</v>
      </c>
      <c r="E276" s="139">
        <v>345460</v>
      </c>
      <c r="F276" s="139"/>
      <c r="G276" s="155">
        <f t="shared" si="49"/>
        <v>345460</v>
      </c>
      <c r="H276" s="142">
        <v>131442.56</v>
      </c>
      <c r="I276" s="142">
        <f t="shared" si="50"/>
        <v>38.04856133850518</v>
      </c>
      <c r="J276" s="142">
        <f t="shared" si="51"/>
        <v>-61.95143866149482</v>
      </c>
      <c r="K276" s="142">
        <f t="shared" si="52"/>
        <v>214017.44</v>
      </c>
      <c r="L276" s="143">
        <f t="shared" si="53"/>
        <v>0</v>
      </c>
      <c r="M276" s="119">
        <f t="shared" si="54"/>
        <v>-214017.44</v>
      </c>
    </row>
    <row r="277" spans="1:13" ht="31.5">
      <c r="A277" s="145"/>
      <c r="B277" s="152" t="s">
        <v>184</v>
      </c>
      <c r="C277" s="138"/>
      <c r="D277" s="133" t="s">
        <v>80</v>
      </c>
      <c r="E277" s="139">
        <v>7000</v>
      </c>
      <c r="F277" s="139"/>
      <c r="G277" s="155">
        <f t="shared" si="49"/>
        <v>7000</v>
      </c>
      <c r="H277" s="142">
        <v>6371.76</v>
      </c>
      <c r="I277" s="142">
        <f t="shared" si="50"/>
        <v>91.02514285714285</v>
      </c>
      <c r="J277" s="142">
        <f t="shared" si="51"/>
        <v>-8.974857142857147</v>
      </c>
      <c r="K277" s="142">
        <f t="shared" si="52"/>
        <v>628.2399999999998</v>
      </c>
      <c r="L277" s="143">
        <f t="shared" si="53"/>
        <v>0</v>
      </c>
      <c r="M277" s="119">
        <f t="shared" si="54"/>
        <v>-628.2399999999998</v>
      </c>
    </row>
    <row r="278" spans="1:13" ht="18.75">
      <c r="A278" s="145"/>
      <c r="B278" s="152" t="s">
        <v>122</v>
      </c>
      <c r="C278" s="138"/>
      <c r="D278" s="133" t="s">
        <v>68</v>
      </c>
      <c r="E278" s="139">
        <v>75000</v>
      </c>
      <c r="F278" s="139"/>
      <c r="G278" s="155">
        <f t="shared" si="49"/>
        <v>75000</v>
      </c>
      <c r="H278" s="142">
        <v>38749.56</v>
      </c>
      <c r="I278" s="142">
        <f t="shared" si="50"/>
        <v>51.666079999999994</v>
      </c>
      <c r="J278" s="142">
        <f t="shared" si="51"/>
        <v>-48.333920000000006</v>
      </c>
      <c r="K278" s="142">
        <f t="shared" si="52"/>
        <v>36250.44</v>
      </c>
      <c r="L278" s="143">
        <f t="shared" si="53"/>
        <v>0</v>
      </c>
      <c r="M278" s="119">
        <f t="shared" si="54"/>
        <v>-36250.44</v>
      </c>
    </row>
    <row r="279" spans="1:13" ht="18.75">
      <c r="A279" s="145"/>
      <c r="B279" s="152" t="s">
        <v>35</v>
      </c>
      <c r="C279" s="138"/>
      <c r="D279" s="133" t="s">
        <v>212</v>
      </c>
      <c r="E279" s="139">
        <v>300</v>
      </c>
      <c r="F279" s="139"/>
      <c r="G279" s="155">
        <f t="shared" si="49"/>
        <v>300</v>
      </c>
      <c r="H279" s="142">
        <v>283.3</v>
      </c>
      <c r="I279" s="142">
        <f t="shared" si="50"/>
        <v>94.43333333333334</v>
      </c>
      <c r="J279" s="142">
        <f t="shared" si="51"/>
        <v>-5.566666666666663</v>
      </c>
      <c r="K279" s="142">
        <f t="shared" si="52"/>
        <v>16.69999999999999</v>
      </c>
      <c r="L279" s="143">
        <f t="shared" si="53"/>
        <v>0</v>
      </c>
      <c r="M279" s="119">
        <f t="shared" si="54"/>
        <v>-16.69999999999999</v>
      </c>
    </row>
    <row r="280" spans="1:13" s="158" customFormat="1" ht="18.75">
      <c r="A280" s="157"/>
      <c r="B280" s="152" t="s">
        <v>64</v>
      </c>
      <c r="C280" s="138"/>
      <c r="D280" s="133" t="s">
        <v>65</v>
      </c>
      <c r="E280" s="139">
        <v>447000</v>
      </c>
      <c r="F280" s="139"/>
      <c r="G280" s="155">
        <f t="shared" si="49"/>
        <v>447000</v>
      </c>
      <c r="H280" s="142">
        <v>13000</v>
      </c>
      <c r="I280" s="142">
        <f t="shared" si="50"/>
        <v>2.9082774049217</v>
      </c>
      <c r="J280" s="142">
        <f t="shared" si="51"/>
        <v>-97.0917225950783</v>
      </c>
      <c r="K280" s="142">
        <f t="shared" si="52"/>
        <v>434000</v>
      </c>
      <c r="L280" s="143">
        <f t="shared" si="53"/>
        <v>0</v>
      </c>
      <c r="M280" s="119">
        <f t="shared" si="54"/>
        <v>-434000</v>
      </c>
    </row>
    <row r="281" spans="1:13" ht="31.5">
      <c r="A281" s="159" t="s">
        <v>185</v>
      </c>
      <c r="B281" s="172" t="s">
        <v>186</v>
      </c>
      <c r="C281" s="161"/>
      <c r="D281" s="162"/>
      <c r="E281" s="163">
        <v>910500</v>
      </c>
      <c r="F281" s="163">
        <f>SUM(F283:F292)</f>
        <v>0</v>
      </c>
      <c r="G281" s="164">
        <f t="shared" si="49"/>
        <v>910500</v>
      </c>
      <c r="H281" s="165">
        <f>H283+H286+H289</f>
        <v>683415.4</v>
      </c>
      <c r="I281" s="165">
        <f t="shared" si="50"/>
        <v>75.0593520043932</v>
      </c>
      <c r="J281" s="166">
        <f t="shared" si="51"/>
        <v>-24.940647995606795</v>
      </c>
      <c r="K281" s="142">
        <f t="shared" si="52"/>
        <v>227084.59999999998</v>
      </c>
      <c r="L281" s="143">
        <f t="shared" si="53"/>
        <v>0</v>
      </c>
      <c r="M281" s="119">
        <f t="shared" si="54"/>
        <v>-227084.59999999998</v>
      </c>
    </row>
    <row r="282" spans="1:13" ht="18.75" hidden="1">
      <c r="A282" s="144"/>
      <c r="B282" s="172"/>
      <c r="C282" s="161"/>
      <c r="D282" s="162"/>
      <c r="E282" s="163">
        <v>-910500</v>
      </c>
      <c r="F282" s="163">
        <f>-F281</f>
        <v>0</v>
      </c>
      <c r="G282" s="164">
        <f t="shared" si="49"/>
        <v>-910500</v>
      </c>
      <c r="H282" s="165">
        <f>-H281</f>
        <v>-683415.4</v>
      </c>
      <c r="I282" s="165"/>
      <c r="J282" s="166"/>
      <c r="K282" s="142"/>
      <c r="L282" s="143">
        <f t="shared" si="53"/>
        <v>0</v>
      </c>
      <c r="M282" s="119">
        <f t="shared" si="54"/>
        <v>227084.59999999998</v>
      </c>
    </row>
    <row r="283" spans="1:13" s="114" customFormat="1" ht="19.5">
      <c r="A283" s="145"/>
      <c r="B283" s="156" t="s">
        <v>187</v>
      </c>
      <c r="C283" s="138" t="s">
        <v>188</v>
      </c>
      <c r="D283" s="133"/>
      <c r="E283" s="147">
        <v>591500</v>
      </c>
      <c r="F283" s="147">
        <f>SUM(F285)</f>
        <v>0</v>
      </c>
      <c r="G283" s="148">
        <f t="shared" si="49"/>
        <v>591500</v>
      </c>
      <c r="H283" s="149">
        <f>SUM(H285)</f>
        <v>438750</v>
      </c>
      <c r="I283" s="149">
        <f>H283/E283*100</f>
        <v>74.17582417582418</v>
      </c>
      <c r="J283" s="142">
        <f>I283-100</f>
        <v>-25.824175824175825</v>
      </c>
      <c r="K283" s="142">
        <f>E283-H283</f>
        <v>152750</v>
      </c>
      <c r="L283" s="143">
        <f t="shared" si="53"/>
        <v>0</v>
      </c>
      <c r="M283" s="119">
        <f t="shared" si="54"/>
        <v>-152750</v>
      </c>
    </row>
    <row r="284" spans="1:13" s="114" customFormat="1" ht="19.5" hidden="1">
      <c r="A284" s="145"/>
      <c r="B284" s="156"/>
      <c r="C284" s="138"/>
      <c r="D284" s="133"/>
      <c r="E284" s="147">
        <v>-591500</v>
      </c>
      <c r="F284" s="147">
        <f>-F283</f>
        <v>0</v>
      </c>
      <c r="G284" s="148">
        <f t="shared" si="49"/>
        <v>-591500</v>
      </c>
      <c r="H284" s="149">
        <f>-H283</f>
        <v>-438750</v>
      </c>
      <c r="I284" s="149"/>
      <c r="J284" s="142"/>
      <c r="K284" s="142"/>
      <c r="L284" s="143">
        <f t="shared" si="53"/>
        <v>0</v>
      </c>
      <c r="M284" s="119">
        <f t="shared" si="54"/>
        <v>152750</v>
      </c>
    </row>
    <row r="285" spans="1:13" ht="31.5">
      <c r="A285" s="145"/>
      <c r="B285" s="152" t="s">
        <v>189</v>
      </c>
      <c r="C285" s="138"/>
      <c r="D285" s="133" t="s">
        <v>190</v>
      </c>
      <c r="E285" s="139">
        <v>591500</v>
      </c>
      <c r="F285" s="139"/>
      <c r="G285" s="155">
        <f t="shared" si="49"/>
        <v>591500</v>
      </c>
      <c r="H285" s="142">
        <v>438750</v>
      </c>
      <c r="I285" s="142">
        <f>H285/E285*100</f>
        <v>74.17582417582418</v>
      </c>
      <c r="J285" s="142">
        <f>I285-100</f>
        <v>-25.824175824175825</v>
      </c>
      <c r="K285" s="142">
        <f>E285-H285</f>
        <v>152750</v>
      </c>
      <c r="L285" s="143">
        <f t="shared" si="53"/>
        <v>0</v>
      </c>
      <c r="M285" s="119">
        <f t="shared" si="54"/>
        <v>-152750</v>
      </c>
    </row>
    <row r="286" spans="1:13" ht="19.5">
      <c r="A286" s="145"/>
      <c r="B286" s="156" t="s">
        <v>191</v>
      </c>
      <c r="C286" s="138" t="s">
        <v>192</v>
      </c>
      <c r="D286" s="133"/>
      <c r="E286" s="147">
        <v>285000</v>
      </c>
      <c r="F286" s="147">
        <f>SUM(F288)</f>
        <v>0</v>
      </c>
      <c r="G286" s="148">
        <f t="shared" si="49"/>
        <v>285000</v>
      </c>
      <c r="H286" s="149">
        <f>SUM(H288)</f>
        <v>218750</v>
      </c>
      <c r="I286" s="149">
        <f>H286/E286*100</f>
        <v>76.75438596491229</v>
      </c>
      <c r="J286" s="142">
        <f>I286-100</f>
        <v>-23.245614035087712</v>
      </c>
      <c r="K286" s="142">
        <f>E286-H286</f>
        <v>66250</v>
      </c>
      <c r="L286" s="143">
        <f t="shared" si="53"/>
        <v>0</v>
      </c>
      <c r="M286" s="119">
        <f t="shared" si="54"/>
        <v>-66250</v>
      </c>
    </row>
    <row r="287" spans="1:13" ht="19.5" hidden="1">
      <c r="A287" s="145"/>
      <c r="B287" s="156"/>
      <c r="C287" s="138"/>
      <c r="D287" s="133"/>
      <c r="E287" s="147">
        <v>-285000</v>
      </c>
      <c r="F287" s="147">
        <f>-F286</f>
        <v>0</v>
      </c>
      <c r="G287" s="148">
        <f t="shared" si="49"/>
        <v>-285000</v>
      </c>
      <c r="H287" s="149">
        <f>-H286</f>
        <v>-218750</v>
      </c>
      <c r="I287" s="149"/>
      <c r="J287" s="142"/>
      <c r="K287" s="142"/>
      <c r="L287" s="143">
        <f t="shared" si="53"/>
        <v>0</v>
      </c>
      <c r="M287" s="119">
        <f t="shared" si="54"/>
        <v>66250</v>
      </c>
    </row>
    <row r="288" spans="1:13" ht="31.5">
      <c r="A288" s="145"/>
      <c r="B288" s="152" t="s">
        <v>189</v>
      </c>
      <c r="C288" s="138"/>
      <c r="D288" s="133" t="s">
        <v>190</v>
      </c>
      <c r="E288" s="139">
        <v>285000</v>
      </c>
      <c r="F288" s="139"/>
      <c r="G288" s="155">
        <f t="shared" si="49"/>
        <v>285000</v>
      </c>
      <c r="H288" s="142">
        <v>218750</v>
      </c>
      <c r="I288" s="142">
        <f>H288/E288*100</f>
        <v>76.75438596491229</v>
      </c>
      <c r="J288" s="142">
        <f>I288-100</f>
        <v>-23.245614035087712</v>
      </c>
      <c r="K288" s="142">
        <f>E288-H288</f>
        <v>66250</v>
      </c>
      <c r="L288" s="143">
        <f t="shared" si="53"/>
        <v>0</v>
      </c>
      <c r="M288" s="119">
        <f t="shared" si="54"/>
        <v>-66250</v>
      </c>
    </row>
    <row r="289" spans="1:13" ht="19.5">
      <c r="A289" s="145"/>
      <c r="B289" s="156" t="s">
        <v>193</v>
      </c>
      <c r="C289" s="138" t="s">
        <v>194</v>
      </c>
      <c r="D289" s="133"/>
      <c r="E289" s="147">
        <v>34000</v>
      </c>
      <c r="F289" s="147">
        <f>SUM(F291:F292)</f>
        <v>0</v>
      </c>
      <c r="G289" s="148">
        <f t="shared" si="49"/>
        <v>34000</v>
      </c>
      <c r="H289" s="149">
        <f>SUM(H291:H292)</f>
        <v>25915.4</v>
      </c>
      <c r="I289" s="149">
        <f>H289/E289*100</f>
        <v>76.22176470588235</v>
      </c>
      <c r="J289" s="142">
        <f>I289-100</f>
        <v>-23.77823529411765</v>
      </c>
      <c r="K289" s="142">
        <f>E289-H289</f>
        <v>8084.5999999999985</v>
      </c>
      <c r="L289" s="143">
        <f t="shared" si="53"/>
        <v>0</v>
      </c>
      <c r="M289" s="119">
        <f t="shared" si="54"/>
        <v>-8084.5999999999985</v>
      </c>
    </row>
    <row r="290" spans="1:13" ht="19.5" hidden="1">
      <c r="A290" s="145"/>
      <c r="B290" s="156"/>
      <c r="C290" s="138"/>
      <c r="D290" s="133"/>
      <c r="E290" s="147">
        <v>-34000</v>
      </c>
      <c r="F290" s="147">
        <f>-F289</f>
        <v>0</v>
      </c>
      <c r="G290" s="148">
        <f t="shared" si="49"/>
        <v>-34000</v>
      </c>
      <c r="H290" s="149">
        <f>-H289</f>
        <v>-25915.4</v>
      </c>
      <c r="I290" s="149"/>
      <c r="J290" s="142"/>
      <c r="K290" s="142"/>
      <c r="L290" s="143">
        <f t="shared" si="53"/>
        <v>0</v>
      </c>
      <c r="M290" s="119">
        <f t="shared" si="54"/>
        <v>8084.5999999999985</v>
      </c>
    </row>
    <row r="291" spans="1:13" ht="78.75">
      <c r="A291" s="145"/>
      <c r="B291" s="152" t="s">
        <v>195</v>
      </c>
      <c r="C291" s="138"/>
      <c r="D291" s="133" t="s">
        <v>196</v>
      </c>
      <c r="E291" s="139">
        <v>24000</v>
      </c>
      <c r="F291" s="139"/>
      <c r="G291" s="155">
        <f t="shared" si="49"/>
        <v>24000</v>
      </c>
      <c r="H291" s="142">
        <v>24000</v>
      </c>
      <c r="I291" s="142">
        <f>H291/E291*100</f>
        <v>100</v>
      </c>
      <c r="J291" s="142">
        <f>I291-100</f>
        <v>0</v>
      </c>
      <c r="K291" s="142">
        <f>E291-H291</f>
        <v>0</v>
      </c>
      <c r="L291" s="143">
        <f t="shared" si="53"/>
        <v>0</v>
      </c>
      <c r="M291" s="119">
        <f t="shared" si="54"/>
        <v>0</v>
      </c>
    </row>
    <row r="292" spans="1:13" ht="31.5">
      <c r="A292" s="145"/>
      <c r="B292" s="152" t="s">
        <v>184</v>
      </c>
      <c r="C292" s="138"/>
      <c r="D292" s="133" t="s">
        <v>80</v>
      </c>
      <c r="E292" s="139">
        <v>10000</v>
      </c>
      <c r="F292" s="139"/>
      <c r="G292" s="155">
        <f t="shared" si="49"/>
        <v>10000</v>
      </c>
      <c r="H292" s="142">
        <v>1915.4</v>
      </c>
      <c r="I292" s="142">
        <f>H292/E292*100</f>
        <v>19.154</v>
      </c>
      <c r="J292" s="142">
        <f>I292-100</f>
        <v>-80.846</v>
      </c>
      <c r="K292" s="142">
        <f>E292-H292</f>
        <v>8084.6</v>
      </c>
      <c r="L292" s="143">
        <f t="shared" si="53"/>
        <v>0</v>
      </c>
      <c r="M292" s="119">
        <f t="shared" si="54"/>
        <v>-8084.6</v>
      </c>
    </row>
    <row r="293" spans="1:13" ht="18.75">
      <c r="A293" s="136" t="s">
        <v>197</v>
      </c>
      <c r="B293" s="170" t="s">
        <v>198</v>
      </c>
      <c r="C293" s="138"/>
      <c r="D293" s="133"/>
      <c r="E293" s="139">
        <v>1448740</v>
      </c>
      <c r="F293" s="139">
        <f>F295+F301</f>
        <v>0</v>
      </c>
      <c r="G293" s="140">
        <f t="shared" si="49"/>
        <v>1448740</v>
      </c>
      <c r="H293" s="141">
        <f>H295+H301</f>
        <v>114474.34999999999</v>
      </c>
      <c r="I293" s="141">
        <f>H293/E293*100</f>
        <v>7.901649019147674</v>
      </c>
      <c r="J293" s="142">
        <f>I293-100</f>
        <v>-92.09835098085233</v>
      </c>
      <c r="K293" s="142">
        <f>E293-H293</f>
        <v>1334265.65</v>
      </c>
      <c r="L293" s="143">
        <f t="shared" si="53"/>
        <v>0</v>
      </c>
      <c r="M293" s="119">
        <f t="shared" si="54"/>
        <v>-1334265.65</v>
      </c>
    </row>
    <row r="294" spans="1:13" ht="18.75" hidden="1">
      <c r="A294" s="144"/>
      <c r="B294" s="170"/>
      <c r="C294" s="138"/>
      <c r="D294" s="133"/>
      <c r="E294" s="139">
        <v>-1448740</v>
      </c>
      <c r="F294" s="139">
        <f>-F293</f>
        <v>0</v>
      </c>
      <c r="G294" s="140">
        <f t="shared" si="49"/>
        <v>-1448740</v>
      </c>
      <c r="H294" s="141">
        <f>-H293</f>
        <v>-114474.34999999999</v>
      </c>
      <c r="I294" s="141"/>
      <c r="J294" s="142"/>
      <c r="K294" s="142"/>
      <c r="L294" s="143">
        <f t="shared" si="53"/>
        <v>0</v>
      </c>
      <c r="M294" s="119">
        <f t="shared" si="54"/>
        <v>1334265.65</v>
      </c>
    </row>
    <row r="295" spans="1:13" s="114" customFormat="1" ht="19.5">
      <c r="A295" s="145"/>
      <c r="B295" s="156" t="s">
        <v>199</v>
      </c>
      <c r="C295" s="138" t="s">
        <v>200</v>
      </c>
      <c r="D295" s="133"/>
      <c r="E295" s="147">
        <v>1304240</v>
      </c>
      <c r="F295" s="147">
        <f>SUM(F297:F300)</f>
        <v>0</v>
      </c>
      <c r="G295" s="148">
        <f t="shared" si="49"/>
        <v>1304240</v>
      </c>
      <c r="H295" s="149">
        <f>SUM(H297:H300)</f>
        <v>19673.66</v>
      </c>
      <c r="I295" s="149">
        <f>H295/E295*100</f>
        <v>1.5084386309268232</v>
      </c>
      <c r="J295" s="142">
        <f>I295-100</f>
        <v>-98.49156136907318</v>
      </c>
      <c r="K295" s="142">
        <f>E295-H295</f>
        <v>1284566.34</v>
      </c>
      <c r="L295" s="143">
        <f t="shared" si="53"/>
        <v>0</v>
      </c>
      <c r="M295" s="119">
        <f t="shared" si="54"/>
        <v>-1284566.34</v>
      </c>
    </row>
    <row r="296" spans="1:13" s="114" customFormat="1" ht="19.5" hidden="1">
      <c r="A296" s="145"/>
      <c r="B296" s="156"/>
      <c r="C296" s="138"/>
      <c r="D296" s="133"/>
      <c r="E296" s="147">
        <v>-1304240</v>
      </c>
      <c r="F296" s="147">
        <f>-F295</f>
        <v>0</v>
      </c>
      <c r="G296" s="148">
        <f t="shared" si="49"/>
        <v>-1304240</v>
      </c>
      <c r="H296" s="149">
        <f>-H295</f>
        <v>-19673.66</v>
      </c>
      <c r="I296" s="149"/>
      <c r="J296" s="142"/>
      <c r="K296" s="142"/>
      <c r="L296" s="143">
        <f t="shared" si="53"/>
        <v>0</v>
      </c>
      <c r="M296" s="119">
        <f t="shared" si="54"/>
        <v>1284566.34</v>
      </c>
    </row>
    <row r="297" spans="1:13" s="114" customFormat="1" ht="18.75">
      <c r="A297" s="145"/>
      <c r="B297" s="152" t="s">
        <v>71</v>
      </c>
      <c r="C297" s="138"/>
      <c r="D297" s="133" t="s">
        <v>72</v>
      </c>
      <c r="E297" s="139">
        <v>20000</v>
      </c>
      <c r="F297" s="139"/>
      <c r="G297" s="155">
        <f t="shared" si="49"/>
        <v>20000</v>
      </c>
      <c r="H297" s="142">
        <v>7734.66</v>
      </c>
      <c r="I297" s="142">
        <f>H297/E297*100</f>
        <v>38.6733</v>
      </c>
      <c r="J297" s="142">
        <f>I297-100</f>
        <v>-61.3267</v>
      </c>
      <c r="K297" s="142">
        <f>E297-H297</f>
        <v>12265.34</v>
      </c>
      <c r="L297" s="143">
        <f t="shared" si="53"/>
        <v>0</v>
      </c>
      <c r="M297" s="119">
        <f t="shared" si="54"/>
        <v>-12265.34</v>
      </c>
    </row>
    <row r="298" spans="1:13" s="114" customFormat="1" ht="18.75">
      <c r="A298" s="145"/>
      <c r="B298" s="152" t="s">
        <v>118</v>
      </c>
      <c r="C298" s="138"/>
      <c r="D298" s="133" t="s">
        <v>120</v>
      </c>
      <c r="E298" s="139">
        <v>8200</v>
      </c>
      <c r="F298" s="139"/>
      <c r="G298" s="155">
        <f t="shared" si="49"/>
        <v>8200</v>
      </c>
      <c r="H298" s="142">
        <v>5965.68</v>
      </c>
      <c r="I298" s="142">
        <f>H298/E298*100</f>
        <v>72.75219512195122</v>
      </c>
      <c r="J298" s="142">
        <f>I298-100</f>
        <v>-27.247804878048782</v>
      </c>
      <c r="K298" s="142">
        <f>E298-H298</f>
        <v>2234.3199999999997</v>
      </c>
      <c r="L298" s="143">
        <f t="shared" si="53"/>
        <v>0</v>
      </c>
      <c r="M298" s="119">
        <f t="shared" si="54"/>
        <v>-2234.3199999999997</v>
      </c>
    </row>
    <row r="299" spans="1:13" s="114" customFormat="1" ht="18.75">
      <c r="A299" s="145"/>
      <c r="B299" s="152" t="s">
        <v>62</v>
      </c>
      <c r="C299" s="138"/>
      <c r="D299" s="133" t="s">
        <v>63</v>
      </c>
      <c r="E299" s="139">
        <v>20000</v>
      </c>
      <c r="F299" s="139"/>
      <c r="G299" s="155">
        <f t="shared" si="49"/>
        <v>20000</v>
      </c>
      <c r="H299" s="142">
        <v>5973.32</v>
      </c>
      <c r="I299" s="142">
        <f>H299/E299*100</f>
        <v>29.8666</v>
      </c>
      <c r="J299" s="142">
        <f>I299-100</f>
        <v>-70.1334</v>
      </c>
      <c r="K299" s="142">
        <f>E299-H299</f>
        <v>14026.68</v>
      </c>
      <c r="L299" s="143">
        <f t="shared" si="53"/>
        <v>0</v>
      </c>
      <c r="M299" s="119">
        <f t="shared" si="54"/>
        <v>-14026.68</v>
      </c>
    </row>
    <row r="300" spans="1:14" s="114" customFormat="1" ht="18.75">
      <c r="A300" s="145"/>
      <c r="B300" s="152" t="s">
        <v>64</v>
      </c>
      <c r="C300" s="138"/>
      <c r="D300" s="133" t="s">
        <v>65</v>
      </c>
      <c r="E300" s="139">
        <v>1256040</v>
      </c>
      <c r="F300" s="139"/>
      <c r="G300" s="155">
        <f t="shared" si="49"/>
        <v>1256040</v>
      </c>
      <c r="H300" s="142">
        <v>0</v>
      </c>
      <c r="I300" s="142">
        <f>H300/E300*100</f>
        <v>0</v>
      </c>
      <c r="J300" s="142">
        <f>I300-100</f>
        <v>-100</v>
      </c>
      <c r="K300" s="142">
        <f>E300-H300</f>
        <v>1256040</v>
      </c>
      <c r="L300" s="143">
        <f t="shared" si="53"/>
        <v>0</v>
      </c>
      <c r="M300" s="119">
        <f t="shared" si="54"/>
        <v>-1256040</v>
      </c>
      <c r="N300" s="175">
        <f>G300-20040</f>
        <v>1236000</v>
      </c>
    </row>
    <row r="301" spans="1:13" s="114" customFormat="1" ht="19.5">
      <c r="A301" s="145"/>
      <c r="B301" s="156" t="s">
        <v>9</v>
      </c>
      <c r="C301" s="138" t="s">
        <v>201</v>
      </c>
      <c r="D301" s="133"/>
      <c r="E301" s="147">
        <v>144500</v>
      </c>
      <c r="F301" s="147">
        <f>SUM(F303:F308)</f>
        <v>0</v>
      </c>
      <c r="G301" s="148">
        <f t="shared" si="49"/>
        <v>144500</v>
      </c>
      <c r="H301" s="149">
        <f>SUM(H303:H308)</f>
        <v>94800.68999999999</v>
      </c>
      <c r="I301" s="149">
        <f>H301/E301*100</f>
        <v>65.60601384083044</v>
      </c>
      <c r="J301" s="142">
        <f>I301-100</f>
        <v>-34.39398615916956</v>
      </c>
      <c r="K301" s="142">
        <f>E301-H301</f>
        <v>49699.31000000001</v>
      </c>
      <c r="L301" s="143">
        <f t="shared" si="53"/>
        <v>0</v>
      </c>
      <c r="M301" s="119">
        <f t="shared" si="54"/>
        <v>-49699.31000000001</v>
      </c>
    </row>
    <row r="302" spans="1:13" s="114" customFormat="1" ht="19.5" hidden="1">
      <c r="A302" s="145"/>
      <c r="B302" s="156"/>
      <c r="C302" s="138"/>
      <c r="D302" s="133"/>
      <c r="E302" s="147">
        <v>-144500</v>
      </c>
      <c r="F302" s="147">
        <f>-F301</f>
        <v>0</v>
      </c>
      <c r="G302" s="148">
        <f t="shared" si="49"/>
        <v>-144500</v>
      </c>
      <c r="H302" s="149">
        <f>-H301</f>
        <v>-94800.68999999999</v>
      </c>
      <c r="I302" s="149"/>
      <c r="J302" s="142"/>
      <c r="K302" s="142"/>
      <c r="L302" s="143">
        <f t="shared" si="53"/>
        <v>0</v>
      </c>
      <c r="M302" s="119">
        <f t="shared" si="54"/>
        <v>49699.31000000001</v>
      </c>
    </row>
    <row r="303" spans="1:13" ht="47.25">
      <c r="A303" s="145"/>
      <c r="B303" s="152" t="s">
        <v>202</v>
      </c>
      <c r="C303" s="138"/>
      <c r="D303" s="133" t="s">
        <v>203</v>
      </c>
      <c r="E303" s="139">
        <v>62000</v>
      </c>
      <c r="F303" s="139"/>
      <c r="G303" s="155">
        <f t="shared" si="49"/>
        <v>62000</v>
      </c>
      <c r="H303" s="142">
        <v>46502</v>
      </c>
      <c r="I303" s="142">
        <f aca="true" t="shared" si="55" ref="I303:I309">H303/E303*100</f>
        <v>75.00322580645161</v>
      </c>
      <c r="J303" s="142">
        <f aca="true" t="shared" si="56" ref="J303:J309">I303-100</f>
        <v>-24.99677419354839</v>
      </c>
      <c r="K303" s="142">
        <f aca="true" t="shared" si="57" ref="K303:K309">E303-H303</f>
        <v>15498</v>
      </c>
      <c r="L303" s="143">
        <f t="shared" si="53"/>
        <v>0</v>
      </c>
      <c r="M303" s="119">
        <f t="shared" si="54"/>
        <v>-15498</v>
      </c>
    </row>
    <row r="304" spans="1:13" ht="72" customHeight="1">
      <c r="A304" s="145"/>
      <c r="B304" s="152" t="s">
        <v>204</v>
      </c>
      <c r="C304" s="138"/>
      <c r="D304" s="133" t="s">
        <v>205</v>
      </c>
      <c r="E304" s="139">
        <v>25000</v>
      </c>
      <c r="F304" s="139"/>
      <c r="G304" s="155">
        <f t="shared" si="49"/>
        <v>25000</v>
      </c>
      <c r="H304" s="142">
        <v>15000</v>
      </c>
      <c r="I304" s="142">
        <f t="shared" si="55"/>
        <v>60</v>
      </c>
      <c r="J304" s="142">
        <f t="shared" si="56"/>
        <v>-40</v>
      </c>
      <c r="K304" s="142">
        <f t="shared" si="57"/>
        <v>10000</v>
      </c>
      <c r="L304" s="143">
        <f t="shared" si="53"/>
        <v>0</v>
      </c>
      <c r="M304" s="119">
        <f t="shared" si="54"/>
        <v>-10000</v>
      </c>
    </row>
    <row r="305" spans="1:13" ht="18.75">
      <c r="A305" s="145"/>
      <c r="B305" s="152" t="s">
        <v>111</v>
      </c>
      <c r="C305" s="138"/>
      <c r="D305" s="133" t="s">
        <v>112</v>
      </c>
      <c r="E305" s="139">
        <v>4000</v>
      </c>
      <c r="F305" s="139"/>
      <c r="G305" s="155">
        <f t="shared" si="49"/>
        <v>4000</v>
      </c>
      <c r="H305" s="142">
        <v>3980</v>
      </c>
      <c r="I305" s="142">
        <f t="shared" si="55"/>
        <v>99.5</v>
      </c>
      <c r="J305" s="142">
        <f t="shared" si="56"/>
        <v>-0.5</v>
      </c>
      <c r="K305" s="142">
        <f t="shared" si="57"/>
        <v>20</v>
      </c>
      <c r="L305" s="143">
        <f t="shared" si="53"/>
        <v>0</v>
      </c>
      <c r="M305" s="119">
        <f t="shared" si="54"/>
        <v>-20</v>
      </c>
    </row>
    <row r="306" spans="1:13" ht="18.75">
      <c r="A306" s="145"/>
      <c r="B306" s="152" t="s">
        <v>89</v>
      </c>
      <c r="C306" s="138"/>
      <c r="D306" s="133" t="s">
        <v>90</v>
      </c>
      <c r="E306" s="139">
        <v>1500</v>
      </c>
      <c r="F306" s="139"/>
      <c r="G306" s="155">
        <f>E306+F306</f>
        <v>1500</v>
      </c>
      <c r="H306" s="142">
        <v>650</v>
      </c>
      <c r="I306" s="142">
        <f t="shared" si="55"/>
        <v>43.333333333333336</v>
      </c>
      <c r="J306" s="142">
        <f t="shared" si="56"/>
        <v>-56.666666666666664</v>
      </c>
      <c r="K306" s="142">
        <f t="shared" si="57"/>
        <v>850</v>
      </c>
      <c r="L306" s="143">
        <f t="shared" si="53"/>
        <v>0</v>
      </c>
      <c r="M306" s="119">
        <f t="shared" si="54"/>
        <v>-850</v>
      </c>
    </row>
    <row r="307" spans="1:13" ht="18.75">
      <c r="A307" s="145"/>
      <c r="B307" s="152" t="s">
        <v>71</v>
      </c>
      <c r="C307" s="138"/>
      <c r="D307" s="133" t="s">
        <v>72</v>
      </c>
      <c r="E307" s="139">
        <v>40000</v>
      </c>
      <c r="F307" s="139"/>
      <c r="G307" s="155">
        <f>E307+F307</f>
        <v>40000</v>
      </c>
      <c r="H307" s="142">
        <v>16770.96</v>
      </c>
      <c r="I307" s="142">
        <f t="shared" si="55"/>
        <v>41.9274</v>
      </c>
      <c r="J307" s="142">
        <f t="shared" si="56"/>
        <v>-58.0726</v>
      </c>
      <c r="K307" s="142">
        <f t="shared" si="57"/>
        <v>23229.04</v>
      </c>
      <c r="L307" s="143">
        <f t="shared" si="53"/>
        <v>0</v>
      </c>
      <c r="M307" s="119">
        <f t="shared" si="54"/>
        <v>-23229.04</v>
      </c>
    </row>
    <row r="308" spans="1:13" ht="18.75">
      <c r="A308" s="145"/>
      <c r="B308" s="152" t="s">
        <v>62</v>
      </c>
      <c r="C308" s="138"/>
      <c r="D308" s="133" t="s">
        <v>63</v>
      </c>
      <c r="E308" s="139">
        <v>12000</v>
      </c>
      <c r="F308" s="139"/>
      <c r="G308" s="155">
        <f>E308+F308</f>
        <v>12000</v>
      </c>
      <c r="H308" s="142">
        <v>11897.73</v>
      </c>
      <c r="I308" s="142">
        <f t="shared" si="55"/>
        <v>99.14775</v>
      </c>
      <c r="J308" s="142">
        <f t="shared" si="56"/>
        <v>-0.852249999999998</v>
      </c>
      <c r="K308" s="142">
        <f t="shared" si="57"/>
        <v>102.27000000000044</v>
      </c>
      <c r="L308" s="143">
        <f t="shared" si="53"/>
        <v>0</v>
      </c>
      <c r="M308" s="119">
        <f t="shared" si="54"/>
        <v>-102.27000000000044</v>
      </c>
    </row>
    <row r="309" spans="1:13" ht="18.75">
      <c r="A309" s="176" t="s">
        <v>50</v>
      </c>
      <c r="B309" s="177"/>
      <c r="C309" s="73"/>
      <c r="D309" s="73"/>
      <c r="E309" s="178">
        <f>SUM(E16:E308)</f>
        <v>13421599</v>
      </c>
      <c r="F309" s="178">
        <f>SUM(F16:F308)</f>
        <v>0</v>
      </c>
      <c r="G309" s="179">
        <f>SUM(G16:G308)</f>
        <v>13421599</v>
      </c>
      <c r="H309" s="179" t="e">
        <f>SUM(H16:H308)</f>
        <v>#REF!</v>
      </c>
      <c r="I309" s="141" t="e">
        <f t="shared" si="55"/>
        <v>#REF!</v>
      </c>
      <c r="J309" s="141" t="e">
        <f t="shared" si="56"/>
        <v>#REF!</v>
      </c>
      <c r="K309" s="142" t="e">
        <f t="shared" si="57"/>
        <v>#REF!</v>
      </c>
      <c r="L309" s="143">
        <f t="shared" si="53"/>
        <v>0</v>
      </c>
      <c r="M309" s="119" t="e">
        <f t="shared" si="54"/>
        <v>#REF!</v>
      </c>
    </row>
    <row r="310" spans="5:11" ht="18.75">
      <c r="E310" s="180"/>
      <c r="F310" s="180"/>
      <c r="G310" s="181"/>
      <c r="K310" s="182"/>
    </row>
    <row r="311" spans="5:15" ht="18.75">
      <c r="E311" s="183">
        <v>13421599</v>
      </c>
      <c r="F311" s="183"/>
      <c r="G311" s="184">
        <v>13421599</v>
      </c>
      <c r="H311" s="184" t="e">
        <f>H312-H309</f>
        <v>#REF!</v>
      </c>
      <c r="J311" s="182" t="e">
        <f>I309-100</f>
        <v>#REF!</v>
      </c>
      <c r="K311" s="182"/>
      <c r="O311" s="171">
        <f>SUM(G305:G308)</f>
        <v>57500</v>
      </c>
    </row>
    <row r="312" spans="5:11" ht="18.75">
      <c r="E312" s="183">
        <f>E309</f>
        <v>13421599</v>
      </c>
      <c r="F312" s="183">
        <f>F309</f>
        <v>0</v>
      </c>
      <c r="G312" s="184">
        <f>G309</f>
        <v>13421599</v>
      </c>
      <c r="H312" s="184"/>
      <c r="K312" s="182"/>
    </row>
    <row r="313" spans="5:11" ht="18.75">
      <c r="E313" s="183">
        <f>E311-E312</f>
        <v>0</v>
      </c>
      <c r="F313" s="183">
        <f>F309-F311</f>
        <v>0</v>
      </c>
      <c r="G313" s="184">
        <f>G312-G311</f>
        <v>0</v>
      </c>
      <c r="H313" s="184" t="e">
        <f>H312-H311</f>
        <v>#REF!</v>
      </c>
      <c r="K313" s="182"/>
    </row>
    <row r="314" spans="5:11" ht="18.75">
      <c r="E314" s="180"/>
      <c r="F314" s="180"/>
      <c r="G314" s="181"/>
      <c r="K314" s="182"/>
    </row>
    <row r="315" spans="5:11" ht="18.75">
      <c r="E315" s="180"/>
      <c r="F315" s="180"/>
      <c r="G315" s="181"/>
      <c r="K315" s="182"/>
    </row>
    <row r="316" spans="5:11" ht="18.75">
      <c r="E316" s="180"/>
      <c r="F316" s="180">
        <v>-7300</v>
      </c>
      <c r="G316" s="181"/>
      <c r="K316" s="182"/>
    </row>
    <row r="317" spans="5:11" ht="18.75">
      <c r="E317" s="180"/>
      <c r="F317" s="180">
        <v>2000</v>
      </c>
      <c r="G317" s="181"/>
      <c r="K317" s="182"/>
    </row>
    <row r="318" spans="5:11" ht="18.75">
      <c r="E318" s="180"/>
      <c r="F318" s="180">
        <v>8000</v>
      </c>
      <c r="G318" s="181"/>
      <c r="K318" s="182"/>
    </row>
    <row r="319" spans="5:11" ht="18.75">
      <c r="E319" s="180"/>
      <c r="F319" s="180">
        <v>-100</v>
      </c>
      <c r="G319" s="181"/>
      <c r="K319" s="182"/>
    </row>
    <row r="320" spans="5:11" ht="18.75">
      <c r="E320" s="180"/>
      <c r="F320" s="180">
        <v>2000</v>
      </c>
      <c r="G320" s="185"/>
      <c r="H320" s="184"/>
      <c r="I320" s="184"/>
      <c r="J320" s="186"/>
      <c r="K320" s="187"/>
    </row>
    <row r="321" ht="18.75">
      <c r="F321" s="115">
        <v>7750</v>
      </c>
    </row>
    <row r="322" ht="18.75">
      <c r="F322" s="115">
        <v>-2600</v>
      </c>
    </row>
    <row r="323" ht="18.75">
      <c r="F323" s="180">
        <f>SUM(F316:F322)</f>
        <v>9750</v>
      </c>
    </row>
    <row r="324" ht="18.75">
      <c r="F324" s="183">
        <f>F323+F309</f>
        <v>9750</v>
      </c>
    </row>
  </sheetData>
  <sheetProtection formatCells="0" formatColumns="0" formatRows="0" insertColumns="0" deleteColumns="0" deleteRows="0"/>
  <printOptions horizontalCentered="1" verticalCentered="1"/>
  <pageMargins left="0.3937007874015748" right="0.1968503937007874" top="0.3937007874015748" bottom="0.3937007874015748" header="0" footer="0.1968503937007874"/>
  <pageSetup horizontalDpi="600" verticalDpi="600" orientation="portrait" paperSize="9" scale="90" r:id="rId1"/>
  <headerFooter alignWithMargins="0">
    <oddFooter>&amp;R&amp;P</oddFooter>
  </headerFooter>
  <rowBreaks count="7" manualBreakCount="7">
    <brk id="38" max="6" man="1"/>
    <brk id="85" max="6" man="1"/>
    <brk id="128" max="6" man="1"/>
    <brk id="170" max="6" man="1"/>
    <brk id="215" max="6" man="1"/>
    <brk id="264" max="6" man="1"/>
    <brk id="2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2008-11-03T13:18:20Z</cp:lastPrinted>
  <dcterms:created xsi:type="dcterms:W3CDTF">2008-02-29T13:00:19Z</dcterms:created>
  <dcterms:modified xsi:type="dcterms:W3CDTF">2008-11-03T13:18:22Z</dcterms:modified>
  <cp:category/>
  <cp:version/>
  <cp:contentType/>
  <cp:contentStatus/>
</cp:coreProperties>
</file>